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2035" windowHeight="10305"/>
  </bookViews>
  <sheets>
    <sheet name="co2" sheetId="1" r:id="rId1"/>
  </sheets>
  <definedNames>
    <definedName name="H88d_CO2_630">'co2'!$N$147</definedName>
    <definedName name="H88f_CO2_315">'co2'!$N$4</definedName>
    <definedName name="H88f_CO2_630">'co2'!$N$147</definedName>
    <definedName name="H88fDif630v315">'co2'!$N$148</definedName>
    <definedName name="LogCO2_315">'co2'!$L$4</definedName>
    <definedName name="LogCO2_630">'co2'!$L$147</definedName>
    <definedName name="LogDif630v315">'co2'!$L$148</definedName>
  </definedNames>
  <calcPr calcId="114210"/>
</workbook>
</file>

<file path=xl/calcChain.xml><?xml version="1.0" encoding="utf-8"?>
<calcChain xmlns="http://schemas.openxmlformats.org/spreadsheetml/2006/main">
  <c r="L148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AA4"/>
  <c r="T4"/>
  <c r="M4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W27"/>
  <c r="W28"/>
  <c r="X29"/>
  <c r="W29"/>
  <c r="X30"/>
  <c r="W30"/>
  <c r="I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L97"/>
  <c r="L147"/>
  <c r="L4"/>
  <c r="N97"/>
  <c r="N147"/>
  <c r="N4"/>
  <c r="N148"/>
  <c r="O97"/>
  <c r="P30"/>
  <c r="Q31"/>
  <c r="Q32"/>
  <c r="P32"/>
  <c r="Q33"/>
  <c r="P33"/>
  <c r="Q34"/>
  <c r="P34"/>
  <c r="Q35"/>
  <c r="P35"/>
  <c r="Q36"/>
  <c r="P36"/>
  <c r="Q37"/>
  <c r="P37"/>
  <c r="Q38"/>
  <c r="P38"/>
  <c r="Q39"/>
  <c r="P39"/>
  <c r="Q40"/>
  <c r="P40"/>
  <c r="Q41"/>
  <c r="P41"/>
  <c r="Q42"/>
  <c r="P42"/>
  <c r="Q43"/>
  <c r="P43"/>
  <c r="Q44"/>
  <c r="P44"/>
  <c r="Q45"/>
  <c r="P45"/>
  <c r="Q46"/>
  <c r="P46"/>
  <c r="Q47"/>
  <c r="P47"/>
  <c r="Q48"/>
  <c r="P48"/>
  <c r="Q49"/>
  <c r="P49"/>
  <c r="Q50"/>
  <c r="P50"/>
  <c r="Q51"/>
  <c r="P51"/>
  <c r="Q52"/>
  <c r="P52"/>
  <c r="Q53"/>
  <c r="P53"/>
  <c r="Q54"/>
  <c r="P54"/>
  <c r="Q55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S97"/>
  <c r="T97"/>
  <c r="U97"/>
  <c r="V97"/>
  <c r="X31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Z97"/>
  <c r="AA97"/>
  <c r="AB97"/>
  <c r="AC97"/>
  <c r="A98"/>
  <c r="J98"/>
  <c r="I98"/>
  <c r="L98"/>
  <c r="N98"/>
  <c r="O98"/>
  <c r="P98"/>
  <c r="S98"/>
  <c r="T98"/>
  <c r="U98"/>
  <c r="V98"/>
  <c r="W98"/>
  <c r="Z98"/>
  <c r="AA98"/>
  <c r="AB98"/>
  <c r="AC98"/>
  <c r="A99"/>
  <c r="J99"/>
  <c r="I99"/>
  <c r="L99"/>
  <c r="N99"/>
  <c r="O99"/>
  <c r="P99"/>
  <c r="S99"/>
  <c r="T99"/>
  <c r="U99"/>
  <c r="V99"/>
  <c r="W99"/>
  <c r="Z99"/>
  <c r="AA99"/>
  <c r="AB99"/>
  <c r="AC99"/>
  <c r="A100"/>
  <c r="J100"/>
  <c r="I100"/>
  <c r="L100"/>
  <c r="N100"/>
  <c r="O100"/>
  <c r="P100"/>
  <c r="S100"/>
  <c r="T100"/>
  <c r="U100"/>
  <c r="V100"/>
  <c r="W100"/>
  <c r="Z100"/>
  <c r="AA100"/>
  <c r="AB100"/>
  <c r="AC100"/>
  <c r="A101"/>
  <c r="J101"/>
  <c r="I101"/>
  <c r="L101"/>
  <c r="N101"/>
  <c r="O101"/>
  <c r="P101"/>
  <c r="S101"/>
  <c r="T101"/>
  <c r="U101"/>
  <c r="V101"/>
  <c r="W101"/>
  <c r="Z101"/>
  <c r="AA101"/>
  <c r="AB101"/>
  <c r="AC101"/>
  <c r="A102"/>
  <c r="J102"/>
  <c r="I102"/>
  <c r="L102"/>
  <c r="N102"/>
  <c r="O102"/>
  <c r="P102"/>
  <c r="S102"/>
  <c r="T102"/>
  <c r="U102"/>
  <c r="V102"/>
  <c r="W102"/>
  <c r="Z102"/>
  <c r="AA102"/>
  <c r="AB102"/>
  <c r="AC102"/>
  <c r="A103"/>
  <c r="J103"/>
  <c r="I103"/>
  <c r="L103"/>
  <c r="N103"/>
  <c r="O103"/>
  <c r="P103"/>
  <c r="S103"/>
  <c r="T103"/>
  <c r="U103"/>
  <c r="V103"/>
  <c r="W103"/>
  <c r="Z103"/>
  <c r="AA103"/>
  <c r="AB103"/>
  <c r="AC103"/>
  <c r="A104"/>
  <c r="J104"/>
  <c r="I104"/>
  <c r="L104"/>
  <c r="N104"/>
  <c r="O104"/>
  <c r="P104"/>
  <c r="S104"/>
  <c r="T104"/>
  <c r="U104"/>
  <c r="V104"/>
  <c r="W104"/>
  <c r="Z104"/>
  <c r="AA104"/>
  <c r="AB104"/>
  <c r="AC104"/>
  <c r="A105"/>
  <c r="J105"/>
  <c r="I105"/>
  <c r="L105"/>
  <c r="N105"/>
  <c r="O105"/>
  <c r="P105"/>
  <c r="S105"/>
  <c r="T105"/>
  <c r="U105"/>
  <c r="V105"/>
  <c r="W105"/>
  <c r="Z105"/>
  <c r="AA105"/>
  <c r="AB105"/>
  <c r="AC105"/>
  <c r="A106"/>
  <c r="J106"/>
  <c r="I106"/>
  <c r="L106"/>
  <c r="N106"/>
  <c r="O106"/>
  <c r="P106"/>
  <c r="S106"/>
  <c r="T106"/>
  <c r="U106"/>
  <c r="V106"/>
  <c r="W106"/>
  <c r="Z106"/>
  <c r="AA106"/>
  <c r="AB106"/>
  <c r="AC106"/>
  <c r="A107"/>
  <c r="J107"/>
  <c r="I107"/>
  <c r="L107"/>
  <c r="N107"/>
  <c r="O107"/>
  <c r="P107"/>
  <c r="S107"/>
  <c r="T107"/>
  <c r="U107"/>
  <c r="V107"/>
  <c r="W107"/>
  <c r="Z107"/>
  <c r="AA107"/>
  <c r="AB107"/>
  <c r="AC107"/>
  <c r="A108"/>
  <c r="J108"/>
  <c r="I108"/>
  <c r="L108"/>
  <c r="N108"/>
  <c r="O108"/>
  <c r="P108"/>
  <c r="S108"/>
  <c r="T108"/>
  <c r="U108"/>
  <c r="V108"/>
  <c r="W108"/>
  <c r="Z108"/>
  <c r="AA108"/>
  <c r="AB108"/>
  <c r="AC108"/>
  <c r="A109"/>
  <c r="J109"/>
  <c r="I109"/>
  <c r="L109"/>
  <c r="N109"/>
  <c r="O109"/>
  <c r="P109"/>
  <c r="S109"/>
  <c r="T109"/>
  <c r="U109"/>
  <c r="V109"/>
  <c r="W109"/>
  <c r="Z109"/>
  <c r="AA109"/>
  <c r="AB109"/>
  <c r="AC109"/>
  <c r="A110"/>
  <c r="J110"/>
  <c r="I110"/>
  <c r="L110"/>
  <c r="N110"/>
  <c r="O110"/>
  <c r="P110"/>
  <c r="S110"/>
  <c r="T110"/>
  <c r="U110"/>
  <c r="V110"/>
  <c r="W110"/>
  <c r="Z110"/>
  <c r="AA110"/>
  <c r="AB110"/>
  <c r="AC110"/>
  <c r="A111"/>
  <c r="J111"/>
  <c r="I111"/>
  <c r="L111"/>
  <c r="N111"/>
  <c r="O111"/>
  <c r="P111"/>
  <c r="S111"/>
  <c r="T111"/>
  <c r="U111"/>
  <c r="V111"/>
  <c r="W111"/>
  <c r="Z111"/>
  <c r="AA111"/>
  <c r="AB111"/>
  <c r="AC111"/>
  <c r="A112"/>
  <c r="J112"/>
  <c r="I112"/>
  <c r="L112"/>
  <c r="N112"/>
  <c r="O112"/>
  <c r="P112"/>
  <c r="S112"/>
  <c r="T112"/>
  <c r="U112"/>
  <c r="V112"/>
  <c r="W112"/>
  <c r="Z112"/>
  <c r="AA112"/>
  <c r="AB112"/>
  <c r="AC112"/>
  <c r="A113"/>
  <c r="J113"/>
  <c r="I113"/>
  <c r="L113"/>
  <c r="N113"/>
  <c r="O113"/>
  <c r="P113"/>
  <c r="S113"/>
  <c r="T113"/>
  <c r="U113"/>
  <c r="V113"/>
  <c r="W113"/>
  <c r="Z113"/>
  <c r="AA113"/>
  <c r="AB113"/>
  <c r="AC113"/>
  <c r="A114"/>
  <c r="J114"/>
  <c r="I114"/>
  <c r="L114"/>
  <c r="N114"/>
  <c r="O114"/>
  <c r="P114"/>
  <c r="S114"/>
  <c r="T114"/>
  <c r="U114"/>
  <c r="V114"/>
  <c r="W114"/>
  <c r="Z114"/>
  <c r="AA114"/>
  <c r="AB114"/>
  <c r="AC114"/>
  <c r="A115"/>
  <c r="J115"/>
  <c r="I115"/>
  <c r="L115"/>
  <c r="N115"/>
  <c r="O115"/>
  <c r="P115"/>
  <c r="S115"/>
  <c r="T115"/>
  <c r="U115"/>
  <c r="V115"/>
  <c r="W115"/>
  <c r="Z115"/>
  <c r="AA115"/>
  <c r="AB115"/>
  <c r="AC115"/>
  <c r="A116"/>
  <c r="J116"/>
  <c r="I116"/>
  <c r="L116"/>
  <c r="N116"/>
  <c r="O116"/>
  <c r="P116"/>
  <c r="S116"/>
  <c r="T116"/>
  <c r="U116"/>
  <c r="V116"/>
  <c r="W116"/>
  <c r="Z116"/>
  <c r="AA116"/>
  <c r="AB116"/>
  <c r="AC116"/>
  <c r="A117"/>
  <c r="J117"/>
  <c r="I117"/>
  <c r="L117"/>
  <c r="N117"/>
  <c r="O117"/>
  <c r="P117"/>
  <c r="S117"/>
  <c r="T117"/>
  <c r="U117"/>
  <c r="V117"/>
  <c r="W117"/>
  <c r="Z117"/>
  <c r="AA117"/>
  <c r="AB117"/>
  <c r="AC117"/>
  <c r="A118"/>
  <c r="J118"/>
  <c r="I118"/>
  <c r="L118"/>
  <c r="N118"/>
  <c r="O118"/>
  <c r="P118"/>
  <c r="S118"/>
  <c r="T118"/>
  <c r="U118"/>
  <c r="V118"/>
  <c r="W118"/>
  <c r="Z118"/>
  <c r="AA118"/>
  <c r="AB118"/>
  <c r="AC118"/>
  <c r="A119"/>
  <c r="J119"/>
  <c r="I119"/>
  <c r="L119"/>
  <c r="N119"/>
  <c r="O119"/>
  <c r="P119"/>
  <c r="S119"/>
  <c r="T119"/>
  <c r="U119"/>
  <c r="V119"/>
  <c r="W119"/>
  <c r="Z119"/>
  <c r="AA119"/>
  <c r="AB119"/>
  <c r="AC119"/>
  <c r="A120"/>
  <c r="J120"/>
  <c r="I120"/>
  <c r="L120"/>
  <c r="N120"/>
  <c r="O120"/>
  <c r="P120"/>
  <c r="S120"/>
  <c r="T120"/>
  <c r="U120"/>
  <c r="V120"/>
  <c r="W120"/>
  <c r="Z120"/>
  <c r="AA120"/>
  <c r="AB120"/>
  <c r="AC120"/>
  <c r="A121"/>
  <c r="J121"/>
  <c r="I121"/>
  <c r="L121"/>
  <c r="N121"/>
  <c r="O121"/>
  <c r="P121"/>
  <c r="S121"/>
  <c r="T121"/>
  <c r="U121"/>
  <c r="V121"/>
  <c r="W121"/>
  <c r="Z121"/>
  <c r="AA121"/>
  <c r="AB121"/>
  <c r="AC121"/>
  <c r="A122"/>
  <c r="J122"/>
  <c r="I122"/>
  <c r="L122"/>
  <c r="N122"/>
  <c r="O122"/>
  <c r="P122"/>
  <c r="S122"/>
  <c r="T122"/>
  <c r="U122"/>
  <c r="V122"/>
  <c r="W122"/>
  <c r="Z122"/>
  <c r="AA122"/>
  <c r="AB122"/>
  <c r="AC122"/>
  <c r="A123"/>
  <c r="J123"/>
  <c r="I123"/>
  <c r="L123"/>
  <c r="N123"/>
  <c r="O123"/>
  <c r="P123"/>
  <c r="S123"/>
  <c r="T123"/>
  <c r="U123"/>
  <c r="V123"/>
  <c r="W123"/>
  <c r="Z123"/>
  <c r="AA123"/>
  <c r="AB123"/>
  <c r="AC123"/>
  <c r="A124"/>
  <c r="J124"/>
  <c r="I124"/>
  <c r="L124"/>
  <c r="N124"/>
  <c r="O124"/>
  <c r="P124"/>
  <c r="S124"/>
  <c r="T124"/>
  <c r="U124"/>
  <c r="V124"/>
  <c r="W124"/>
  <c r="Z124"/>
  <c r="AA124"/>
  <c r="AB124"/>
  <c r="AC124"/>
  <c r="A125"/>
  <c r="J125"/>
  <c r="I125"/>
  <c r="L125"/>
  <c r="N125"/>
  <c r="O125"/>
  <c r="P125"/>
  <c r="S125"/>
  <c r="T125"/>
  <c r="U125"/>
  <c r="V125"/>
  <c r="W125"/>
  <c r="Z125"/>
  <c r="AA125"/>
  <c r="AB125"/>
  <c r="AC125"/>
  <c r="A126"/>
  <c r="J126"/>
  <c r="I126"/>
  <c r="L126"/>
  <c r="N126"/>
  <c r="O126"/>
  <c r="P126"/>
  <c r="S126"/>
  <c r="T126"/>
  <c r="U126"/>
  <c r="V126"/>
  <c r="W126"/>
  <c r="Z126"/>
  <c r="AA126"/>
  <c r="AB126"/>
  <c r="AC126"/>
  <c r="A127"/>
  <c r="J127"/>
  <c r="I127"/>
  <c r="L127"/>
  <c r="N127"/>
  <c r="O127"/>
  <c r="P127"/>
  <c r="S127"/>
  <c r="T127"/>
  <c r="U127"/>
  <c r="V127"/>
  <c r="W127"/>
  <c r="Z127"/>
  <c r="AA127"/>
  <c r="AB127"/>
  <c r="AC127"/>
  <c r="A128"/>
  <c r="J128"/>
  <c r="I128"/>
  <c r="L128"/>
  <c r="N128"/>
  <c r="O128"/>
  <c r="P128"/>
  <c r="S128"/>
  <c r="T128"/>
  <c r="U128"/>
  <c r="V128"/>
  <c r="W128"/>
  <c r="Z128"/>
  <c r="AA128"/>
  <c r="AB128"/>
  <c r="AC128"/>
  <c r="A129"/>
  <c r="J129"/>
  <c r="I129"/>
  <c r="L129"/>
  <c r="N129"/>
  <c r="O129"/>
  <c r="P129"/>
  <c r="S129"/>
  <c r="T129"/>
  <c r="U129"/>
  <c r="V129"/>
  <c r="W129"/>
  <c r="Z129"/>
  <c r="AA129"/>
  <c r="AB129"/>
  <c r="AC129"/>
  <c r="A130"/>
  <c r="J130"/>
  <c r="I130"/>
  <c r="L130"/>
  <c r="N130"/>
  <c r="O130"/>
  <c r="P130"/>
  <c r="S130"/>
  <c r="T130"/>
  <c r="U130"/>
  <c r="V130"/>
  <c r="W130"/>
  <c r="Z130"/>
  <c r="AA130"/>
  <c r="AB130"/>
  <c r="AC130"/>
  <c r="A131"/>
  <c r="J131"/>
  <c r="I131"/>
  <c r="L131"/>
  <c r="N131"/>
  <c r="O131"/>
  <c r="P131"/>
  <c r="S131"/>
  <c r="T131"/>
  <c r="U131"/>
  <c r="V131"/>
  <c r="W131"/>
  <c r="Z131"/>
  <c r="AA131"/>
  <c r="AB131"/>
  <c r="AC131"/>
  <c r="A132"/>
  <c r="J132"/>
  <c r="I132"/>
  <c r="L132"/>
  <c r="N132"/>
  <c r="O132"/>
  <c r="P132"/>
  <c r="S132"/>
  <c r="T132"/>
  <c r="U132"/>
  <c r="V132"/>
  <c r="W132"/>
  <c r="Z132"/>
  <c r="AA132"/>
  <c r="AB132"/>
  <c r="AC132"/>
  <c r="A133"/>
  <c r="J133"/>
  <c r="I133"/>
  <c r="L133"/>
  <c r="N133"/>
  <c r="O133"/>
  <c r="P133"/>
  <c r="S133"/>
  <c r="T133"/>
  <c r="U133"/>
  <c r="V133"/>
  <c r="W133"/>
  <c r="Z133"/>
  <c r="AA133"/>
  <c r="AB133"/>
  <c r="AC133"/>
  <c r="A134"/>
  <c r="J134"/>
  <c r="I134"/>
  <c r="L134"/>
  <c r="N134"/>
  <c r="O134"/>
  <c r="P134"/>
  <c r="S134"/>
  <c r="T134"/>
  <c r="U134"/>
  <c r="V134"/>
  <c r="W134"/>
  <c r="Z134"/>
  <c r="AA134"/>
  <c r="AB134"/>
  <c r="AC134"/>
  <c r="A135"/>
  <c r="J135"/>
  <c r="I135"/>
  <c r="L135"/>
  <c r="N135"/>
  <c r="O135"/>
  <c r="P135"/>
  <c r="S135"/>
  <c r="T135"/>
  <c r="U135"/>
  <c r="V135"/>
  <c r="W135"/>
  <c r="Z135"/>
  <c r="AA135"/>
  <c r="AB135"/>
  <c r="AC135"/>
  <c r="A136"/>
  <c r="J136"/>
  <c r="I136"/>
  <c r="L136"/>
  <c r="N136"/>
  <c r="O136"/>
  <c r="P136"/>
  <c r="S136"/>
  <c r="T136"/>
  <c r="U136"/>
  <c r="V136"/>
  <c r="W136"/>
  <c r="Z136"/>
  <c r="AA136"/>
  <c r="AB136"/>
  <c r="AC136"/>
  <c r="A137"/>
  <c r="J137"/>
  <c r="I137"/>
  <c r="L137"/>
  <c r="N137"/>
  <c r="O137"/>
  <c r="P137"/>
  <c r="S137"/>
  <c r="T137"/>
  <c r="U137"/>
  <c r="V137"/>
  <c r="W137"/>
  <c r="Z137"/>
  <c r="AA137"/>
  <c r="AB137"/>
  <c r="AC137"/>
  <c r="A138"/>
  <c r="J138"/>
  <c r="I138"/>
  <c r="L138"/>
  <c r="N138"/>
  <c r="O138"/>
  <c r="P138"/>
  <c r="S138"/>
  <c r="T138"/>
  <c r="U138"/>
  <c r="V138"/>
  <c r="W138"/>
  <c r="Z138"/>
  <c r="AA138"/>
  <c r="AB138"/>
  <c r="AC138"/>
  <c r="A139"/>
  <c r="J139"/>
  <c r="I139"/>
  <c r="L139"/>
  <c r="N139"/>
  <c r="O139"/>
  <c r="P139"/>
  <c r="S139"/>
  <c r="T139"/>
  <c r="U139"/>
  <c r="V139"/>
  <c r="W139"/>
  <c r="Z139"/>
  <c r="AA139"/>
  <c r="AB139"/>
  <c r="AC139"/>
  <c r="A140"/>
  <c r="J140"/>
  <c r="I140"/>
  <c r="L140"/>
  <c r="N140"/>
  <c r="O140"/>
  <c r="P140"/>
  <c r="S140"/>
  <c r="T140"/>
  <c r="U140"/>
  <c r="V140"/>
  <c r="W140"/>
  <c r="Z140"/>
  <c r="AA140"/>
  <c r="AB140"/>
  <c r="AC140"/>
  <c r="A141"/>
  <c r="J141"/>
  <c r="I141"/>
  <c r="L141"/>
  <c r="N141"/>
  <c r="O141"/>
  <c r="P141"/>
  <c r="S141"/>
  <c r="T141"/>
  <c r="U141"/>
  <c r="V141"/>
  <c r="W141"/>
  <c r="Z141"/>
  <c r="AA141"/>
  <c r="AB141"/>
  <c r="AC141"/>
  <c r="A142"/>
  <c r="J142"/>
  <c r="I142"/>
  <c r="L142"/>
  <c r="N142"/>
  <c r="O142"/>
  <c r="P142"/>
  <c r="S142"/>
  <c r="T142"/>
  <c r="U142"/>
  <c r="V142"/>
  <c r="W142"/>
  <c r="Z142"/>
  <c r="AA142"/>
  <c r="AB142"/>
  <c r="AC142"/>
  <c r="A143"/>
  <c r="J143"/>
  <c r="I143"/>
  <c r="L143"/>
  <c r="N143"/>
  <c r="O143"/>
  <c r="P143"/>
  <c r="S143"/>
  <c r="T143"/>
  <c r="U143"/>
  <c r="V143"/>
  <c r="W143"/>
  <c r="Z143"/>
  <c r="AA143"/>
  <c r="AB143"/>
  <c r="AC143"/>
  <c r="A144"/>
  <c r="J144"/>
  <c r="I144"/>
  <c r="L144"/>
  <c r="N144"/>
  <c r="O144"/>
  <c r="P144"/>
  <c r="S144"/>
  <c r="T144"/>
  <c r="U144"/>
  <c r="V144"/>
  <c r="W144"/>
  <c r="Z144"/>
  <c r="AA144"/>
  <c r="AB144"/>
  <c r="AC144"/>
  <c r="A145"/>
  <c r="J145"/>
  <c r="I145"/>
  <c r="L145"/>
  <c r="N145"/>
  <c r="O145"/>
  <c r="P145"/>
  <c r="S145"/>
  <c r="T145"/>
  <c r="U145"/>
  <c r="V145"/>
  <c r="W145"/>
  <c r="Z145"/>
  <c r="AA145"/>
  <c r="AB145"/>
  <c r="AC145"/>
  <c r="A146"/>
  <c r="J146"/>
  <c r="I146"/>
  <c r="L146"/>
  <c r="N146"/>
  <c r="O146"/>
  <c r="P146"/>
  <c r="S146"/>
  <c r="T146"/>
  <c r="U146"/>
  <c r="V146"/>
  <c r="W146"/>
  <c r="Z146"/>
  <c r="AA146"/>
  <c r="AB146"/>
  <c r="AC146"/>
  <c r="O147"/>
  <c r="AB96"/>
  <c r="AC96"/>
  <c r="Z96"/>
  <c r="AA96"/>
  <c r="U96"/>
  <c r="V96"/>
  <c r="S96"/>
  <c r="T96"/>
  <c r="N96"/>
  <c r="O96"/>
  <c r="L96"/>
  <c r="AB95"/>
  <c r="AC95"/>
  <c r="Z95"/>
  <c r="AA95"/>
  <c r="U95"/>
  <c r="V95"/>
  <c r="S95"/>
  <c r="T95"/>
  <c r="N95"/>
  <c r="O95"/>
  <c r="L95"/>
  <c r="AB94"/>
  <c r="AC94"/>
  <c r="Z94"/>
  <c r="AA94"/>
  <c r="U94"/>
  <c r="V94"/>
  <c r="S94"/>
  <c r="T94"/>
  <c r="N94"/>
  <c r="O94"/>
  <c r="L94"/>
  <c r="AB93"/>
  <c r="AC93"/>
  <c r="Z93"/>
  <c r="AA93"/>
  <c r="U93"/>
  <c r="V93"/>
  <c r="S93"/>
  <c r="T93"/>
  <c r="N93"/>
  <c r="O93"/>
  <c r="L93"/>
  <c r="AB92"/>
  <c r="AC92"/>
  <c r="Z92"/>
  <c r="AA92"/>
  <c r="U92"/>
  <c r="V92"/>
  <c r="S92"/>
  <c r="T92"/>
  <c r="N92"/>
  <c r="O92"/>
  <c r="L92"/>
  <c r="AB91"/>
  <c r="AC91"/>
  <c r="Z91"/>
  <c r="AA91"/>
  <c r="U91"/>
  <c r="V91"/>
  <c r="S91"/>
  <c r="T91"/>
  <c r="N91"/>
  <c r="O91"/>
  <c r="L91"/>
  <c r="AB90"/>
  <c r="AC90"/>
  <c r="Z90"/>
  <c r="AA90"/>
  <c r="U90"/>
  <c r="V90"/>
  <c r="S90"/>
  <c r="T90"/>
  <c r="N90"/>
  <c r="O90"/>
  <c r="L90"/>
  <c r="AB89"/>
  <c r="AC89"/>
  <c r="Z89"/>
  <c r="AA89"/>
  <c r="U89"/>
  <c r="V89"/>
  <c r="S89"/>
  <c r="T89"/>
  <c r="N89"/>
  <c r="O89"/>
  <c r="L89"/>
  <c r="AB88"/>
  <c r="AC88"/>
  <c r="Z88"/>
  <c r="AA88"/>
  <c r="U88"/>
  <c r="V88"/>
  <c r="S88"/>
  <c r="T88"/>
  <c r="N88"/>
  <c r="O88"/>
  <c r="L88"/>
  <c r="AB87"/>
  <c r="AC87"/>
  <c r="Z87"/>
  <c r="AA87"/>
  <c r="U87"/>
  <c r="V87"/>
  <c r="S87"/>
  <c r="T87"/>
  <c r="N87"/>
  <c r="O87"/>
  <c r="L87"/>
  <c r="AB86"/>
  <c r="AC86"/>
  <c r="Z86"/>
  <c r="AA86"/>
  <c r="U86"/>
  <c r="V86"/>
  <c r="S86"/>
  <c r="T86"/>
  <c r="N86"/>
  <c r="O86"/>
  <c r="L86"/>
  <c r="AB85"/>
  <c r="AC85"/>
  <c r="Z85"/>
  <c r="AA85"/>
  <c r="U85"/>
  <c r="V85"/>
  <c r="S85"/>
  <c r="T85"/>
  <c r="N85"/>
  <c r="O85"/>
  <c r="L85"/>
  <c r="AB84"/>
  <c r="AC84"/>
  <c r="Z84"/>
  <c r="AA84"/>
  <c r="U84"/>
  <c r="V84"/>
  <c r="S84"/>
  <c r="T84"/>
  <c r="N84"/>
  <c r="O84"/>
  <c r="L84"/>
  <c r="AB83"/>
  <c r="AC83"/>
  <c r="Z83"/>
  <c r="AA83"/>
  <c r="U83"/>
  <c r="V83"/>
  <c r="S83"/>
  <c r="T83"/>
  <c r="N83"/>
  <c r="O83"/>
  <c r="L83"/>
  <c r="AB82"/>
  <c r="AC82"/>
  <c r="Z82"/>
  <c r="AA82"/>
  <c r="U82"/>
  <c r="V82"/>
  <c r="S82"/>
  <c r="T82"/>
  <c r="N82"/>
  <c r="O82"/>
  <c r="L82"/>
  <c r="AB81"/>
  <c r="AC81"/>
  <c r="Z81"/>
  <c r="AA81"/>
  <c r="U81"/>
  <c r="V81"/>
  <c r="S81"/>
  <c r="T81"/>
  <c r="N81"/>
  <c r="O81"/>
  <c r="L81"/>
  <c r="AB80"/>
  <c r="AC80"/>
  <c r="Z80"/>
  <c r="AA80"/>
  <c r="U80"/>
  <c r="V80"/>
  <c r="S80"/>
  <c r="T80"/>
  <c r="N80"/>
  <c r="O80"/>
  <c r="L80"/>
  <c r="AB79"/>
  <c r="AC79"/>
  <c r="Z79"/>
  <c r="AA79"/>
  <c r="U79"/>
  <c r="V79"/>
  <c r="S79"/>
  <c r="T79"/>
  <c r="N79"/>
  <c r="O79"/>
  <c r="L79"/>
  <c r="AB78"/>
  <c r="AC78"/>
  <c r="Z78"/>
  <c r="AA78"/>
  <c r="U78"/>
  <c r="V78"/>
  <c r="S78"/>
  <c r="T78"/>
  <c r="N78"/>
  <c r="O78"/>
  <c r="L78"/>
  <c r="AB77"/>
  <c r="AC77"/>
  <c r="Z77"/>
  <c r="AA77"/>
  <c r="U77"/>
  <c r="V77"/>
  <c r="S77"/>
  <c r="T77"/>
  <c r="N77"/>
  <c r="O77"/>
  <c r="L77"/>
  <c r="AB76"/>
  <c r="AC76"/>
  <c r="Z76"/>
  <c r="AA76"/>
  <c r="U76"/>
  <c r="V76"/>
  <c r="S76"/>
  <c r="T76"/>
  <c r="N76"/>
  <c r="O76"/>
  <c r="L76"/>
  <c r="AB75"/>
  <c r="AC75"/>
  <c r="Z75"/>
  <c r="AA75"/>
  <c r="U75"/>
  <c r="V75"/>
  <c r="S75"/>
  <c r="T75"/>
  <c r="N75"/>
  <c r="O75"/>
  <c r="L75"/>
  <c r="AB74"/>
  <c r="AC74"/>
  <c r="Z74"/>
  <c r="AA74"/>
  <c r="U74"/>
  <c r="V74"/>
  <c r="S74"/>
  <c r="T74"/>
  <c r="N74"/>
  <c r="O74"/>
  <c r="L74"/>
  <c r="AB73"/>
  <c r="AC73"/>
  <c r="Z73"/>
  <c r="AA73"/>
  <c r="U73"/>
  <c r="V73"/>
  <c r="S73"/>
  <c r="T73"/>
  <c r="N73"/>
  <c r="O73"/>
  <c r="L73"/>
  <c r="AB72"/>
  <c r="AC72"/>
  <c r="Z72"/>
  <c r="AA72"/>
  <c r="U72"/>
  <c r="V72"/>
  <c r="S72"/>
  <c r="T72"/>
  <c r="N72"/>
  <c r="O72"/>
  <c r="L72"/>
  <c r="AB71"/>
  <c r="AC71"/>
  <c r="Z71"/>
  <c r="AA71"/>
  <c r="U71"/>
  <c r="V71"/>
  <c r="S71"/>
  <c r="T71"/>
  <c r="N71"/>
  <c r="O71"/>
  <c r="L71"/>
  <c r="AB70"/>
  <c r="AC70"/>
  <c r="Z70"/>
  <c r="AA70"/>
  <c r="U70"/>
  <c r="V70"/>
  <c r="S70"/>
  <c r="T70"/>
  <c r="N70"/>
  <c r="O70"/>
  <c r="L70"/>
  <c r="AB69"/>
  <c r="AC69"/>
  <c r="Z69"/>
  <c r="AA69"/>
  <c r="U69"/>
  <c r="V69"/>
  <c r="S69"/>
  <c r="T69"/>
  <c r="N69"/>
  <c r="O69"/>
  <c r="L69"/>
  <c r="AB68"/>
  <c r="AC68"/>
  <c r="Z68"/>
  <c r="AA68"/>
  <c r="U68"/>
  <c r="V68"/>
  <c r="S68"/>
  <c r="T68"/>
  <c r="N68"/>
  <c r="O68"/>
  <c r="L68"/>
  <c r="AB67"/>
  <c r="AC67"/>
  <c r="Z67"/>
  <c r="AA67"/>
  <c r="U67"/>
  <c r="V67"/>
  <c r="S67"/>
  <c r="T67"/>
  <c r="N67"/>
  <c r="O67"/>
  <c r="L67"/>
  <c r="AB66"/>
  <c r="AC66"/>
  <c r="Z66"/>
  <c r="AA66"/>
  <c r="Y66"/>
  <c r="U66"/>
  <c r="V66"/>
  <c r="S66"/>
  <c r="T66"/>
  <c r="R66"/>
  <c r="N66"/>
  <c r="O66"/>
  <c r="L66"/>
  <c r="K66"/>
  <c r="G66"/>
  <c r="H66"/>
  <c r="E66"/>
  <c r="F66"/>
  <c r="C66"/>
  <c r="AB65"/>
  <c r="AC65"/>
  <c r="Z65"/>
  <c r="AA65"/>
  <c r="Y65"/>
  <c r="U65"/>
  <c r="V65"/>
  <c r="S65"/>
  <c r="T65"/>
  <c r="R65"/>
  <c r="N65"/>
  <c r="O65"/>
  <c r="L65"/>
  <c r="K65"/>
  <c r="G65"/>
  <c r="H65"/>
  <c r="E65"/>
  <c r="F65"/>
  <c r="C65"/>
  <c r="AB64"/>
  <c r="AC64"/>
  <c r="Z64"/>
  <c r="AA64"/>
  <c r="Y64"/>
  <c r="U64"/>
  <c r="V64"/>
  <c r="S64"/>
  <c r="T64"/>
  <c r="R64"/>
  <c r="N64"/>
  <c r="O64"/>
  <c r="L64"/>
  <c r="K64"/>
  <c r="G64"/>
  <c r="H64"/>
  <c r="E64"/>
  <c r="F64"/>
  <c r="C62"/>
  <c r="C63"/>
  <c r="C64"/>
  <c r="D64"/>
  <c r="AB63"/>
  <c r="AC63"/>
  <c r="Z63"/>
  <c r="AA63"/>
  <c r="Y63"/>
  <c r="U63"/>
  <c r="V63"/>
  <c r="S63"/>
  <c r="T63"/>
  <c r="R63"/>
  <c r="N63"/>
  <c r="O63"/>
  <c r="L63"/>
  <c r="K63"/>
  <c r="G63"/>
  <c r="H63"/>
  <c r="E63"/>
  <c r="F63"/>
  <c r="C61"/>
  <c r="D63"/>
  <c r="AB62"/>
  <c r="AC62"/>
  <c r="Z62"/>
  <c r="AA62"/>
  <c r="Y62"/>
  <c r="U62"/>
  <c r="V62"/>
  <c r="S62"/>
  <c r="T62"/>
  <c r="R62"/>
  <c r="N62"/>
  <c r="O62"/>
  <c r="L62"/>
  <c r="K62"/>
  <c r="G62"/>
  <c r="H62"/>
  <c r="E62"/>
  <c r="F62"/>
  <c r="C60"/>
  <c r="D62"/>
  <c r="AB61"/>
  <c r="AC61"/>
  <c r="Z61"/>
  <c r="AA61"/>
  <c r="Y61"/>
  <c r="U61"/>
  <c r="V61"/>
  <c r="S61"/>
  <c r="T61"/>
  <c r="R61"/>
  <c r="N61"/>
  <c r="O61"/>
  <c r="L61"/>
  <c r="K61"/>
  <c r="G61"/>
  <c r="H61"/>
  <c r="E61"/>
  <c r="F61"/>
  <c r="C59"/>
  <c r="D61"/>
  <c r="AB60"/>
  <c r="AC60"/>
  <c r="Z60"/>
  <c r="AA60"/>
  <c r="Y60"/>
  <c r="U60"/>
  <c r="V60"/>
  <c r="S60"/>
  <c r="T60"/>
  <c r="R60"/>
  <c r="N60"/>
  <c r="O60"/>
  <c r="L60"/>
  <c r="K60"/>
  <c r="G60"/>
  <c r="H60"/>
  <c r="E60"/>
  <c r="F60"/>
  <c r="C58"/>
  <c r="D60"/>
  <c r="AB59"/>
  <c r="AC59"/>
  <c r="Z59"/>
  <c r="AA59"/>
  <c r="Y59"/>
  <c r="U59"/>
  <c r="V59"/>
  <c r="S59"/>
  <c r="T59"/>
  <c r="R59"/>
  <c r="N59"/>
  <c r="O59"/>
  <c r="L59"/>
  <c r="K59"/>
  <c r="G59"/>
  <c r="H59"/>
  <c r="E59"/>
  <c r="F59"/>
  <c r="C57"/>
  <c r="D59"/>
  <c r="AB58"/>
  <c r="AC58"/>
  <c r="Z58"/>
  <c r="AA58"/>
  <c r="Y58"/>
  <c r="U58"/>
  <c r="V58"/>
  <c r="S58"/>
  <c r="T58"/>
  <c r="R58"/>
  <c r="N58"/>
  <c r="O58"/>
  <c r="L58"/>
  <c r="K58"/>
  <c r="G58"/>
  <c r="H58"/>
  <c r="E58"/>
  <c r="F58"/>
  <c r="C56"/>
  <c r="D58"/>
  <c r="AB57"/>
  <c r="AC57"/>
  <c r="Z57"/>
  <c r="AA57"/>
  <c r="Y57"/>
  <c r="U57"/>
  <c r="V57"/>
  <c r="S57"/>
  <c r="T57"/>
  <c r="R57"/>
  <c r="N57"/>
  <c r="O57"/>
  <c r="L57"/>
  <c r="K57"/>
  <c r="G57"/>
  <c r="H57"/>
  <c r="E57"/>
  <c r="F57"/>
  <c r="C55"/>
  <c r="D57"/>
  <c r="AB56"/>
  <c r="AC56"/>
  <c r="Z56"/>
  <c r="AA56"/>
  <c r="Y56"/>
  <c r="U56"/>
  <c r="V56"/>
  <c r="S56"/>
  <c r="T56"/>
  <c r="R56"/>
  <c r="N56"/>
  <c r="O56"/>
  <c r="L56"/>
  <c r="K56"/>
  <c r="G56"/>
  <c r="H56"/>
  <c r="E56"/>
  <c r="F56"/>
  <c r="C54"/>
  <c r="D56"/>
  <c r="AB55"/>
  <c r="AC55"/>
  <c r="Z55"/>
  <c r="AA55"/>
  <c r="Y55"/>
  <c r="U55"/>
  <c r="V55"/>
  <c r="S55"/>
  <c r="T55"/>
  <c r="R55"/>
  <c r="N55"/>
  <c r="O55"/>
  <c r="L55"/>
  <c r="K55"/>
  <c r="G55"/>
  <c r="H55"/>
  <c r="E55"/>
  <c r="F55"/>
  <c r="C53"/>
  <c r="D55"/>
  <c r="AB54"/>
  <c r="AC54"/>
  <c r="Z54"/>
  <c r="AA54"/>
  <c r="Y54"/>
  <c r="U54"/>
  <c r="V54"/>
  <c r="S54"/>
  <c r="T54"/>
  <c r="R54"/>
  <c r="N54"/>
  <c r="O54"/>
  <c r="L54"/>
  <c r="K54"/>
  <c r="G54"/>
  <c r="H54"/>
  <c r="E54"/>
  <c r="F54"/>
  <c r="C52"/>
  <c r="D54"/>
  <c r="AB53"/>
  <c r="AC53"/>
  <c r="Z53"/>
  <c r="AA53"/>
  <c r="Y53"/>
  <c r="U53"/>
  <c r="V53"/>
  <c r="S53"/>
  <c r="T53"/>
  <c r="R53"/>
  <c r="N53"/>
  <c r="O53"/>
  <c r="L53"/>
  <c r="K53"/>
  <c r="G53"/>
  <c r="H53"/>
  <c r="E53"/>
  <c r="F53"/>
  <c r="C51"/>
  <c r="D53"/>
  <c r="AB52"/>
  <c r="AC52"/>
  <c r="Z52"/>
  <c r="AA52"/>
  <c r="Y52"/>
  <c r="U52"/>
  <c r="V52"/>
  <c r="S52"/>
  <c r="T52"/>
  <c r="R52"/>
  <c r="N52"/>
  <c r="O52"/>
  <c r="L52"/>
  <c r="K52"/>
  <c r="G52"/>
  <c r="H52"/>
  <c r="E52"/>
  <c r="F52"/>
  <c r="C50"/>
  <c r="D52"/>
  <c r="AB51"/>
  <c r="AC51"/>
  <c r="Z51"/>
  <c r="AA51"/>
  <c r="Y51"/>
  <c r="U51"/>
  <c r="V51"/>
  <c r="S51"/>
  <c r="T51"/>
  <c r="R51"/>
  <c r="N51"/>
  <c r="O51"/>
  <c r="L51"/>
  <c r="K51"/>
  <c r="G51"/>
  <c r="H51"/>
  <c r="E51"/>
  <c r="F51"/>
  <c r="C49"/>
  <c r="D51"/>
  <c r="AB50"/>
  <c r="AC50"/>
  <c r="Z50"/>
  <c r="AA50"/>
  <c r="Y50"/>
  <c r="U50"/>
  <c r="V50"/>
  <c r="S50"/>
  <c r="T50"/>
  <c r="R50"/>
  <c r="N50"/>
  <c r="O50"/>
  <c r="L50"/>
  <c r="K50"/>
  <c r="G50"/>
  <c r="H50"/>
  <c r="E50"/>
  <c r="F50"/>
  <c r="C48"/>
  <c r="D50"/>
  <c r="AB49"/>
  <c r="AC49"/>
  <c r="Z49"/>
  <c r="AA49"/>
  <c r="Y49"/>
  <c r="U49"/>
  <c r="V49"/>
  <c r="S49"/>
  <c r="T49"/>
  <c r="R49"/>
  <c r="N49"/>
  <c r="O49"/>
  <c r="L49"/>
  <c r="K49"/>
  <c r="G49"/>
  <c r="H49"/>
  <c r="E49"/>
  <c r="F49"/>
  <c r="C47"/>
  <c r="D49"/>
  <c r="AB48"/>
  <c r="AC48"/>
  <c r="Z48"/>
  <c r="AA48"/>
  <c r="Y48"/>
  <c r="U48"/>
  <c r="V48"/>
  <c r="S48"/>
  <c r="T48"/>
  <c r="R48"/>
  <c r="N48"/>
  <c r="O48"/>
  <c r="L48"/>
  <c r="K48"/>
  <c r="G48"/>
  <c r="H48"/>
  <c r="E48"/>
  <c r="F48"/>
  <c r="C46"/>
  <c r="D48"/>
  <c r="AB47"/>
  <c r="AC47"/>
  <c r="Z47"/>
  <c r="AA47"/>
  <c r="Y47"/>
  <c r="U47"/>
  <c r="V47"/>
  <c r="S47"/>
  <c r="T47"/>
  <c r="R47"/>
  <c r="N47"/>
  <c r="O47"/>
  <c r="L47"/>
  <c r="K47"/>
  <c r="G47"/>
  <c r="H47"/>
  <c r="E47"/>
  <c r="F47"/>
  <c r="C45"/>
  <c r="D47"/>
  <c r="AB46"/>
  <c r="AC46"/>
  <c r="Z46"/>
  <c r="AA46"/>
  <c r="Y46"/>
  <c r="U46"/>
  <c r="V46"/>
  <c r="S46"/>
  <c r="T46"/>
  <c r="R46"/>
  <c r="N46"/>
  <c r="O46"/>
  <c r="L46"/>
  <c r="K46"/>
  <c r="G46"/>
  <c r="H46"/>
  <c r="E46"/>
  <c r="F46"/>
  <c r="C44"/>
  <c r="D46"/>
  <c r="AB45"/>
  <c r="AC45"/>
  <c r="Z45"/>
  <c r="AA45"/>
  <c r="Y45"/>
  <c r="U45"/>
  <c r="V45"/>
  <c r="S45"/>
  <c r="T45"/>
  <c r="R45"/>
  <c r="N45"/>
  <c r="O45"/>
  <c r="L45"/>
  <c r="K45"/>
  <c r="G45"/>
  <c r="H45"/>
  <c r="E45"/>
  <c r="F45"/>
  <c r="C43"/>
  <c r="D45"/>
  <c r="AB44"/>
  <c r="AC44"/>
  <c r="Z44"/>
  <c r="AA44"/>
  <c r="Y44"/>
  <c r="U44"/>
  <c r="V44"/>
  <c r="S44"/>
  <c r="T44"/>
  <c r="R44"/>
  <c r="N44"/>
  <c r="O44"/>
  <c r="L44"/>
  <c r="K44"/>
  <c r="G44"/>
  <c r="H44"/>
  <c r="E44"/>
  <c r="F44"/>
  <c r="C42"/>
  <c r="D44"/>
  <c r="AB43"/>
  <c r="AC43"/>
  <c r="Z43"/>
  <c r="AA43"/>
  <c r="Y43"/>
  <c r="U43"/>
  <c r="V43"/>
  <c r="S43"/>
  <c r="T43"/>
  <c r="R43"/>
  <c r="N43"/>
  <c r="O43"/>
  <c r="L43"/>
  <c r="K43"/>
  <c r="G43"/>
  <c r="H43"/>
  <c r="E43"/>
  <c r="F43"/>
  <c r="C41"/>
  <c r="D43"/>
  <c r="AB42"/>
  <c r="AC42"/>
  <c r="Z42"/>
  <c r="AA42"/>
  <c r="Y42"/>
  <c r="U42"/>
  <c r="V42"/>
  <c r="S42"/>
  <c r="T42"/>
  <c r="R42"/>
  <c r="N42"/>
  <c r="O42"/>
  <c r="L42"/>
  <c r="K42"/>
  <c r="G42"/>
  <c r="H42"/>
  <c r="E42"/>
  <c r="F42"/>
  <c r="C40"/>
  <c r="D42"/>
  <c r="AB41"/>
  <c r="AC41"/>
  <c r="Z41"/>
  <c r="AA41"/>
  <c r="Y41"/>
  <c r="U41"/>
  <c r="V41"/>
  <c r="S41"/>
  <c r="T41"/>
  <c r="R41"/>
  <c r="N41"/>
  <c r="O41"/>
  <c r="L41"/>
  <c r="K41"/>
  <c r="G41"/>
  <c r="H41"/>
  <c r="E41"/>
  <c r="F41"/>
  <c r="C39"/>
  <c r="D41"/>
  <c r="AB40"/>
  <c r="AC40"/>
  <c r="Z40"/>
  <c r="AA40"/>
  <c r="Y40"/>
  <c r="U40"/>
  <c r="V40"/>
  <c r="S40"/>
  <c r="T40"/>
  <c r="R40"/>
  <c r="N40"/>
  <c r="O40"/>
  <c r="L40"/>
  <c r="K40"/>
  <c r="G40"/>
  <c r="H40"/>
  <c r="E40"/>
  <c r="F40"/>
  <c r="C38"/>
  <c r="D40"/>
  <c r="AB39"/>
  <c r="AC39"/>
  <c r="Z39"/>
  <c r="AA39"/>
  <c r="Y39"/>
  <c r="U39"/>
  <c r="V39"/>
  <c r="S39"/>
  <c r="T39"/>
  <c r="R39"/>
  <c r="N39"/>
  <c r="O39"/>
  <c r="L39"/>
  <c r="K39"/>
  <c r="G39"/>
  <c r="H39"/>
  <c r="E39"/>
  <c r="F39"/>
  <c r="C37"/>
  <c r="D39"/>
  <c r="AB38"/>
  <c r="AC38"/>
  <c r="Z38"/>
  <c r="AA38"/>
  <c r="Y38"/>
  <c r="U38"/>
  <c r="V38"/>
  <c r="S38"/>
  <c r="T38"/>
  <c r="R38"/>
  <c r="N38"/>
  <c r="O38"/>
  <c r="L38"/>
  <c r="K38"/>
  <c r="G38"/>
  <c r="H38"/>
  <c r="E38"/>
  <c r="F38"/>
  <c r="C36"/>
  <c r="D38"/>
  <c r="AB37"/>
  <c r="AC37"/>
  <c r="Z37"/>
  <c r="AA37"/>
  <c r="Y37"/>
  <c r="U37"/>
  <c r="V37"/>
  <c r="S37"/>
  <c r="T37"/>
  <c r="R37"/>
  <c r="N37"/>
  <c r="O37"/>
  <c r="L37"/>
  <c r="K37"/>
  <c r="G37"/>
  <c r="H37"/>
  <c r="E37"/>
  <c r="F37"/>
  <c r="C35"/>
  <c r="D37"/>
  <c r="AB36"/>
  <c r="AC36"/>
  <c r="Z36"/>
  <c r="AA36"/>
  <c r="Y36"/>
  <c r="U36"/>
  <c r="V36"/>
  <c r="S36"/>
  <c r="T36"/>
  <c r="R36"/>
  <c r="N36"/>
  <c r="O36"/>
  <c r="L36"/>
  <c r="K36"/>
  <c r="G36"/>
  <c r="H36"/>
  <c r="E36"/>
  <c r="F36"/>
  <c r="C34"/>
  <c r="D36"/>
  <c r="AB35"/>
  <c r="AC35"/>
  <c r="Z35"/>
  <c r="AA35"/>
  <c r="Y35"/>
  <c r="U35"/>
  <c r="V35"/>
  <c r="S35"/>
  <c r="T35"/>
  <c r="R35"/>
  <c r="N35"/>
  <c r="O35"/>
  <c r="L35"/>
  <c r="K35"/>
  <c r="G35"/>
  <c r="H35"/>
  <c r="E35"/>
  <c r="F35"/>
  <c r="C33"/>
  <c r="D35"/>
  <c r="AB34"/>
  <c r="AC34"/>
  <c r="Z34"/>
  <c r="AA34"/>
  <c r="Y34"/>
  <c r="U34"/>
  <c r="V34"/>
  <c r="S34"/>
  <c r="T34"/>
  <c r="R34"/>
  <c r="N34"/>
  <c r="O34"/>
  <c r="L34"/>
  <c r="K34"/>
  <c r="G34"/>
  <c r="H34"/>
  <c r="E34"/>
  <c r="F34"/>
  <c r="C32"/>
  <c r="D34"/>
  <c r="AB33"/>
  <c r="AC33"/>
  <c r="Z33"/>
  <c r="AA33"/>
  <c r="Y33"/>
  <c r="U33"/>
  <c r="V33"/>
  <c r="S33"/>
  <c r="T33"/>
  <c r="R33"/>
  <c r="N33"/>
  <c r="O33"/>
  <c r="L33"/>
  <c r="K33"/>
  <c r="G33"/>
  <c r="H33"/>
  <c r="E33"/>
  <c r="F33"/>
  <c r="C31"/>
  <c r="D33"/>
  <c r="AB32"/>
  <c r="AC32"/>
  <c r="Z32"/>
  <c r="AA32"/>
  <c r="Y32"/>
  <c r="U32"/>
  <c r="V32"/>
  <c r="S32"/>
  <c r="T32"/>
  <c r="R32"/>
  <c r="N32"/>
  <c r="O32"/>
  <c r="L32"/>
  <c r="K32"/>
  <c r="G32"/>
  <c r="H32"/>
  <c r="E32"/>
  <c r="F32"/>
  <c r="C30"/>
  <c r="D32"/>
  <c r="AB31"/>
  <c r="AC31"/>
  <c r="Z31"/>
  <c r="AA31"/>
  <c r="Y31"/>
  <c r="U31"/>
  <c r="V31"/>
  <c r="S31"/>
  <c r="T31"/>
  <c r="R31"/>
  <c r="N31"/>
  <c r="O31"/>
  <c r="L31"/>
  <c r="K31"/>
  <c r="G31"/>
  <c r="H31"/>
  <c r="E31"/>
  <c r="F31"/>
  <c r="C29"/>
  <c r="D31"/>
  <c r="AB30"/>
  <c r="AC30"/>
  <c r="Z30"/>
  <c r="AA30"/>
  <c r="Y30"/>
  <c r="U30"/>
  <c r="V30"/>
  <c r="S30"/>
  <c r="T30"/>
  <c r="R30"/>
  <c r="P29"/>
  <c r="Q30"/>
  <c r="N30"/>
  <c r="O30"/>
  <c r="L30"/>
  <c r="K30"/>
  <c r="I29"/>
  <c r="J30"/>
  <c r="G30"/>
  <c r="H30"/>
  <c r="E30"/>
  <c r="F30"/>
  <c r="C28"/>
  <c r="D30"/>
  <c r="AB29"/>
  <c r="AC29"/>
  <c r="Z29"/>
  <c r="AA29"/>
  <c r="Y29"/>
  <c r="U29"/>
  <c r="V29"/>
  <c r="S29"/>
  <c r="T29"/>
  <c r="R29"/>
  <c r="P28"/>
  <c r="Q29"/>
  <c r="N29"/>
  <c r="O29"/>
  <c r="L29"/>
  <c r="K29"/>
  <c r="I28"/>
  <c r="J29"/>
  <c r="G29"/>
  <c r="H29"/>
  <c r="E29"/>
  <c r="F29"/>
  <c r="C27"/>
  <c r="D29"/>
  <c r="AB28"/>
  <c r="AC28"/>
  <c r="Z28"/>
  <c r="AA28"/>
  <c r="Y28"/>
  <c r="U28"/>
  <c r="V28"/>
  <c r="S28"/>
  <c r="T28"/>
  <c r="R28"/>
  <c r="P27"/>
  <c r="Q28"/>
  <c r="N28"/>
  <c r="O28"/>
  <c r="L28"/>
  <c r="K28"/>
  <c r="J28"/>
  <c r="G28"/>
  <c r="H28"/>
  <c r="E28"/>
  <c r="F28"/>
  <c r="C26"/>
  <c r="D28"/>
  <c r="AB27"/>
  <c r="AC27"/>
  <c r="Z27"/>
  <c r="AA27"/>
  <c r="X27"/>
  <c r="U27"/>
  <c r="V27"/>
  <c r="S27"/>
  <c r="T27"/>
  <c r="P26"/>
  <c r="Q27"/>
  <c r="N27"/>
  <c r="O27"/>
  <c r="L27"/>
  <c r="J27"/>
  <c r="G27"/>
  <c r="H27"/>
  <c r="E27"/>
  <c r="F27"/>
  <c r="C25"/>
  <c r="D27"/>
  <c r="W26"/>
  <c r="AB26"/>
  <c r="AC26"/>
  <c r="Z26"/>
  <c r="AA26"/>
  <c r="X26"/>
  <c r="U26"/>
  <c r="V26"/>
  <c r="S26"/>
  <c r="T26"/>
  <c r="P25"/>
  <c r="Q26"/>
  <c r="N26"/>
  <c r="O26"/>
  <c r="L26"/>
  <c r="J26"/>
  <c r="G26"/>
  <c r="H26"/>
  <c r="E26"/>
  <c r="F26"/>
  <c r="C24"/>
  <c r="D26"/>
  <c r="W25"/>
  <c r="AB25"/>
  <c r="AC25"/>
  <c r="Z25"/>
  <c r="AA25"/>
  <c r="X25"/>
  <c r="U25"/>
  <c r="V25"/>
  <c r="S25"/>
  <c r="T25"/>
  <c r="P24"/>
  <c r="Q25"/>
  <c r="N25"/>
  <c r="O25"/>
  <c r="L25"/>
  <c r="J25"/>
  <c r="G25"/>
  <c r="H25"/>
  <c r="E25"/>
  <c r="F25"/>
  <c r="C23"/>
  <c r="D25"/>
  <c r="W24"/>
  <c r="AB24"/>
  <c r="AC24"/>
  <c r="Z24"/>
  <c r="AA24"/>
  <c r="X24"/>
  <c r="U24"/>
  <c r="V24"/>
  <c r="S24"/>
  <c r="T24"/>
  <c r="P23"/>
  <c r="Q24"/>
  <c r="N24"/>
  <c r="O24"/>
  <c r="L24"/>
  <c r="J24"/>
  <c r="G24"/>
  <c r="H24"/>
  <c r="E24"/>
  <c r="F24"/>
  <c r="C22"/>
  <c r="D24"/>
  <c r="W23"/>
  <c r="AB23"/>
  <c r="AC23"/>
  <c r="Z23"/>
  <c r="AA23"/>
  <c r="X23"/>
  <c r="U23"/>
  <c r="V23"/>
  <c r="S23"/>
  <c r="T23"/>
  <c r="P22"/>
  <c r="Q23"/>
  <c r="N23"/>
  <c r="O23"/>
  <c r="L23"/>
  <c r="J23"/>
  <c r="G23"/>
  <c r="H23"/>
  <c r="E23"/>
  <c r="F23"/>
  <c r="C21"/>
  <c r="D23"/>
  <c r="W22"/>
  <c r="AB22"/>
  <c r="AC22"/>
  <c r="Z22"/>
  <c r="AA22"/>
  <c r="X22"/>
  <c r="U22"/>
  <c r="V22"/>
  <c r="S22"/>
  <c r="T22"/>
  <c r="P21"/>
  <c r="Q22"/>
  <c r="N22"/>
  <c r="O22"/>
  <c r="L22"/>
  <c r="J22"/>
  <c r="G22"/>
  <c r="H22"/>
  <c r="E22"/>
  <c r="F22"/>
  <c r="C20"/>
  <c r="D22"/>
  <c r="W21"/>
  <c r="AB21"/>
  <c r="AC21"/>
  <c r="Z21"/>
  <c r="AA21"/>
  <c r="X21"/>
  <c r="U21"/>
  <c r="V21"/>
  <c r="S21"/>
  <c r="T21"/>
  <c r="P20"/>
  <c r="Q21"/>
  <c r="N21"/>
  <c r="O21"/>
  <c r="L21"/>
  <c r="J21"/>
  <c r="G21"/>
  <c r="H21"/>
  <c r="E21"/>
  <c r="F21"/>
  <c r="C19"/>
  <c r="D21"/>
  <c r="W20"/>
  <c r="AB20"/>
  <c r="AC20"/>
  <c r="Z20"/>
  <c r="AA20"/>
  <c r="X20"/>
  <c r="U20"/>
  <c r="V20"/>
  <c r="S20"/>
  <c r="T20"/>
  <c r="P19"/>
  <c r="Q20"/>
  <c r="N20"/>
  <c r="O20"/>
  <c r="L20"/>
  <c r="J20"/>
  <c r="G20"/>
  <c r="H20"/>
  <c r="E20"/>
  <c r="F20"/>
  <c r="C18"/>
  <c r="D20"/>
  <c r="W19"/>
  <c r="AB19"/>
  <c r="AC19"/>
  <c r="Z19"/>
  <c r="AA19"/>
  <c r="X19"/>
  <c r="U19"/>
  <c r="V19"/>
  <c r="S19"/>
  <c r="T19"/>
  <c r="P18"/>
  <c r="Q19"/>
  <c r="N19"/>
  <c r="O19"/>
  <c r="L19"/>
  <c r="J19"/>
  <c r="G19"/>
  <c r="H19"/>
  <c r="E19"/>
  <c r="F19"/>
  <c r="C17"/>
  <c r="D19"/>
  <c r="W18"/>
  <c r="AB18"/>
  <c r="AC18"/>
  <c r="Z18"/>
  <c r="AA18"/>
  <c r="X18"/>
  <c r="U18"/>
  <c r="V18"/>
  <c r="S18"/>
  <c r="T18"/>
  <c r="P17"/>
  <c r="Q18"/>
  <c r="N18"/>
  <c r="O18"/>
  <c r="L18"/>
  <c r="J18"/>
  <c r="G18"/>
  <c r="H18"/>
  <c r="E18"/>
  <c r="F18"/>
  <c r="C16"/>
  <c r="D18"/>
  <c r="W17"/>
  <c r="AB17"/>
  <c r="AC17"/>
  <c r="Z17"/>
  <c r="AA17"/>
  <c r="X17"/>
  <c r="U17"/>
  <c r="V17"/>
  <c r="S17"/>
  <c r="T17"/>
  <c r="P16"/>
  <c r="Q17"/>
  <c r="N17"/>
  <c r="O17"/>
  <c r="L17"/>
  <c r="J17"/>
  <c r="G17"/>
  <c r="H17"/>
  <c r="E17"/>
  <c r="F17"/>
  <c r="C15"/>
  <c r="D17"/>
  <c r="W16"/>
  <c r="AB16"/>
  <c r="AC16"/>
  <c r="Z16"/>
  <c r="AA16"/>
  <c r="X16"/>
  <c r="U16"/>
  <c r="V16"/>
  <c r="S16"/>
  <c r="T16"/>
  <c r="P15"/>
  <c r="Q16"/>
  <c r="N16"/>
  <c r="O16"/>
  <c r="L16"/>
  <c r="J16"/>
  <c r="G16"/>
  <c r="H16"/>
  <c r="E16"/>
  <c r="F16"/>
  <c r="C14"/>
  <c r="D16"/>
  <c r="W15"/>
  <c r="AB15"/>
  <c r="AC15"/>
  <c r="Z15"/>
  <c r="AA15"/>
  <c r="X15"/>
  <c r="U15"/>
  <c r="V15"/>
  <c r="S15"/>
  <c r="T15"/>
  <c r="P14"/>
  <c r="Q15"/>
  <c r="N15"/>
  <c r="O15"/>
  <c r="L15"/>
  <c r="J15"/>
  <c r="G15"/>
  <c r="H15"/>
  <c r="E15"/>
  <c r="F15"/>
  <c r="C13"/>
  <c r="D15"/>
  <c r="W14"/>
  <c r="AB14"/>
  <c r="AC14"/>
  <c r="Z14"/>
  <c r="AA14"/>
  <c r="X14"/>
  <c r="U14"/>
  <c r="V14"/>
  <c r="S14"/>
  <c r="T14"/>
  <c r="P13"/>
  <c r="Q14"/>
  <c r="N14"/>
  <c r="O14"/>
  <c r="L14"/>
  <c r="J14"/>
  <c r="G14"/>
  <c r="H14"/>
  <c r="E14"/>
  <c r="F14"/>
  <c r="C12"/>
  <c r="D14"/>
  <c r="W13"/>
  <c r="AB13"/>
  <c r="AC13"/>
  <c r="Z13"/>
  <c r="AA13"/>
  <c r="X13"/>
  <c r="U13"/>
  <c r="V13"/>
  <c r="S13"/>
  <c r="T13"/>
  <c r="P12"/>
  <c r="Q13"/>
  <c r="N13"/>
  <c r="O13"/>
  <c r="L13"/>
  <c r="J13"/>
  <c r="G13"/>
  <c r="H13"/>
  <c r="E13"/>
  <c r="F13"/>
  <c r="C11"/>
  <c r="D13"/>
  <c r="W12"/>
  <c r="AB12"/>
  <c r="AC12"/>
  <c r="Z12"/>
  <c r="AA12"/>
  <c r="X12"/>
  <c r="U12"/>
  <c r="V12"/>
  <c r="S12"/>
  <c r="T12"/>
  <c r="P11"/>
  <c r="Q12"/>
  <c r="N12"/>
  <c r="O12"/>
  <c r="L12"/>
  <c r="J12"/>
  <c r="G12"/>
  <c r="H12"/>
  <c r="E12"/>
  <c r="F12"/>
  <c r="C10"/>
  <c r="D12"/>
  <c r="W11"/>
  <c r="AB11"/>
  <c r="AC11"/>
  <c r="Z11"/>
  <c r="AA11"/>
  <c r="X11"/>
  <c r="U11"/>
  <c r="V11"/>
  <c r="S11"/>
  <c r="T11"/>
  <c r="P10"/>
  <c r="Q11"/>
  <c r="N11"/>
  <c r="O11"/>
  <c r="L11"/>
  <c r="J11"/>
  <c r="G11"/>
  <c r="H11"/>
  <c r="E11"/>
  <c r="F11"/>
  <c r="C9"/>
  <c r="D11"/>
  <c r="W10"/>
  <c r="AB10"/>
  <c r="AC10"/>
  <c r="Z10"/>
  <c r="AA10"/>
  <c r="X10"/>
  <c r="U10"/>
  <c r="V10"/>
  <c r="S10"/>
  <c r="T10"/>
  <c r="P9"/>
  <c r="Q10"/>
  <c r="N10"/>
  <c r="O10"/>
  <c r="L10"/>
  <c r="J10"/>
  <c r="G10"/>
  <c r="H10"/>
  <c r="E10"/>
  <c r="F10"/>
  <c r="C8"/>
  <c r="D10"/>
  <c r="W9"/>
  <c r="AB9"/>
  <c r="AC9"/>
  <c r="Z9"/>
  <c r="AA9"/>
  <c r="X9"/>
  <c r="U9"/>
  <c r="V9"/>
  <c r="S9"/>
  <c r="T9"/>
  <c r="P8"/>
  <c r="Q9"/>
  <c r="N9"/>
  <c r="O9"/>
  <c r="L9"/>
  <c r="J9"/>
  <c r="G9"/>
  <c r="H9"/>
  <c r="E9"/>
  <c r="F9"/>
  <c r="C7"/>
  <c r="D9"/>
  <c r="W8"/>
  <c r="AB8"/>
  <c r="AC8"/>
  <c r="Z8"/>
  <c r="AA8"/>
  <c r="X8"/>
  <c r="U8"/>
  <c r="V8"/>
  <c r="S8"/>
  <c r="T8"/>
  <c r="P7"/>
  <c r="Q8"/>
  <c r="N8"/>
  <c r="O8"/>
  <c r="L8"/>
  <c r="J8"/>
  <c r="G8"/>
  <c r="H8"/>
  <c r="E8"/>
  <c r="F8"/>
  <c r="C6"/>
  <c r="D8"/>
  <c r="W7"/>
  <c r="AB7"/>
  <c r="AC7"/>
  <c r="Z7"/>
  <c r="AA7"/>
  <c r="X7"/>
  <c r="U7"/>
  <c r="V7"/>
  <c r="S7"/>
  <c r="T7"/>
  <c r="P6"/>
  <c r="Q7"/>
  <c r="N7"/>
  <c r="O7"/>
  <c r="L7"/>
  <c r="J7"/>
  <c r="G7"/>
  <c r="H7"/>
  <c r="E7"/>
  <c r="F7"/>
  <c r="C5"/>
  <c r="D7"/>
  <c r="W6"/>
  <c r="AB6"/>
  <c r="AC6"/>
  <c r="Z6"/>
  <c r="AA6"/>
  <c r="X6"/>
  <c r="U6"/>
  <c r="V6"/>
  <c r="S6"/>
  <c r="T6"/>
  <c r="P5"/>
  <c r="Q6"/>
  <c r="N6"/>
  <c r="O6"/>
  <c r="L6"/>
  <c r="J6"/>
  <c r="G6"/>
  <c r="H6"/>
  <c r="E6"/>
  <c r="F6"/>
  <c r="W5"/>
  <c r="AB5"/>
  <c r="AC5"/>
  <c r="Z5"/>
  <c r="AA5"/>
  <c r="X5"/>
  <c r="U5"/>
  <c r="V5"/>
  <c r="S5"/>
  <c r="T5"/>
  <c r="P4"/>
  <c r="Q5"/>
  <c r="N5"/>
  <c r="O5"/>
  <c r="L5"/>
  <c r="J5"/>
  <c r="G5"/>
  <c r="H5"/>
  <c r="E5"/>
  <c r="F5"/>
  <c r="W4"/>
  <c r="AB4"/>
  <c r="AC4"/>
  <c r="Z4"/>
  <c r="U4"/>
  <c r="V4"/>
  <c r="S4"/>
  <c r="O4"/>
  <c r="G4"/>
  <c r="H4"/>
  <c r="E4"/>
  <c r="F4"/>
</calcChain>
</file>

<file path=xl/sharedStrings.xml><?xml version="1.0" encoding="utf-8"?>
<sst xmlns="http://schemas.openxmlformats.org/spreadsheetml/2006/main" count="42" uniqueCount="25">
  <si>
    <t>Measured</t>
  </si>
  <si>
    <t>Hansen et al 1988, three scenarios, reconstructed</t>
  </si>
  <si>
    <t>increment</t>
  </si>
  <si>
    <t>scenario A</t>
  </si>
  <si>
    <t>scenario B</t>
  </si>
  <si>
    <t>scenario C</t>
  </si>
  <si>
    <t>year</t>
  </si>
  <si>
    <t>CO2_actual</t>
  </si>
  <si>
    <t>5yr smoothed</t>
  </si>
  <si>
    <t>log(CO2)</t>
  </si>
  <si>
    <t>norm</t>
  </si>
  <si>
    <t>H88_f</t>
  </si>
  <si>
    <t>CO2_A</t>
  </si>
  <si>
    <t>A - actual</t>
  </si>
  <si>
    <t>CO2_B</t>
  </si>
  <si>
    <t>B - actual</t>
  </si>
  <si>
    <t>CO2_C</t>
  </si>
  <si>
    <t>C - actual</t>
  </si>
  <si>
    <t>315 ppmv v. 630 ppnv difference:</t>
  </si>
  <si>
    <t>Notes:</t>
  </si>
  <si>
    <t>This spreadsheet by Dave Burton was created to reconstruct the CO2 projections in the thre emission scenarios of Hansen et al 1988 (since they didn't release their data). See:</t>
  </si>
  <si>
    <t>https://sealevel.info/Hansen88_excerpts_and_notes.txt</t>
  </si>
  <si>
    <t>The CO2_measured values are from Mauna Loa; see:</t>
  </si>
  <si>
    <t>https://www.sealevel.info/co2.html</t>
  </si>
  <si>
    <t>Dave Burton,  sealevel.info,  8 Feb, 2021</t>
  </si>
</sst>
</file>

<file path=xl/styles.xml><?xml version="1.0" encoding="utf-8"?>
<styleSheet xmlns="http://schemas.openxmlformats.org/spreadsheetml/2006/main">
  <numFmts count="6">
    <numFmt numFmtId="168" formatCode="0.0000"/>
    <numFmt numFmtId="169" formatCode="0.0"/>
    <numFmt numFmtId="170" formatCode="0.000"/>
    <numFmt numFmtId="171" formatCode="0.00000"/>
    <numFmt numFmtId="172" formatCode="0.00000000000"/>
    <numFmt numFmtId="173" formatCode="0.000000"/>
  </numFmts>
  <fonts count="6">
    <font>
      <sz val="10"/>
      <name val="Arial"/>
    </font>
    <font>
      <u/>
      <sz val="10"/>
      <color indexed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4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8" fontId="0" fillId="0" borderId="5" xfId="0" applyNumberFormat="1" applyFon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72" fontId="3" fillId="0" borderId="2" xfId="0" applyNumberFormat="1" applyFon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0" fontId="0" fillId="0" borderId="7" xfId="0" applyBorder="1"/>
    <xf numFmtId="168" fontId="0" fillId="0" borderId="7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73" fontId="0" fillId="0" borderId="2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2" fontId="0" fillId="0" borderId="0" xfId="0" applyNumberFormat="1" applyBorder="1"/>
    <xf numFmtId="169" fontId="0" fillId="0" borderId="0" xfId="0" applyNumberFormat="1" applyBorder="1"/>
    <xf numFmtId="0" fontId="0" fillId="0" borderId="0" xfId="0" applyBorder="1"/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/>
    <xf numFmtId="168" fontId="0" fillId="0" borderId="0" xfId="0" applyNumberFormat="1" applyFont="1" applyBorder="1" applyAlignment="1">
      <alignment horizontal="center"/>
    </xf>
    <xf numFmtId="0" fontId="4" fillId="0" borderId="0" xfId="0" applyFont="1" applyBorder="1"/>
    <xf numFmtId="171" fontId="0" fillId="0" borderId="0" xfId="0" applyNumberFormat="1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172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9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normalized log(CO2) for reality and Hansen 1988's 3 scenarios</a:t>
            </a:r>
          </a:p>
        </c:rich>
      </c:tx>
      <c:layout>
        <c:manualLayout>
          <c:xMode val="edge"/>
          <c:yMode val="edge"/>
          <c:x val="0.2059871703492516"/>
          <c:y val="2.61845545952955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956521739130432E-2"/>
          <c:y val="0.14339160849804719"/>
          <c:w val="0.804704205274412"/>
          <c:h val="0.72568622735533439"/>
        </c:manualLayout>
      </c:layout>
      <c:lineChart>
        <c:grouping val="standard"/>
        <c:ser>
          <c:idx val="3"/>
          <c:order val="0"/>
          <c:tx>
            <c:v>Actual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'co2'!$A$4:$A$96</c:f>
              <c:numCache>
                <c:formatCode>General</c:formatCode>
                <c:ptCount val="93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  <c:pt idx="67">
                  <c:v>2025</c:v>
                </c:pt>
                <c:pt idx="68">
                  <c:v>2026</c:v>
                </c:pt>
                <c:pt idx="69">
                  <c:v>2027</c:v>
                </c:pt>
                <c:pt idx="70">
                  <c:v>2028</c:v>
                </c:pt>
                <c:pt idx="71">
                  <c:v>2029</c:v>
                </c:pt>
                <c:pt idx="72">
                  <c:v>2030</c:v>
                </c:pt>
                <c:pt idx="73">
                  <c:v>2031</c:v>
                </c:pt>
                <c:pt idx="74">
                  <c:v>2032</c:v>
                </c:pt>
                <c:pt idx="75">
                  <c:v>2033</c:v>
                </c:pt>
                <c:pt idx="76">
                  <c:v>2034</c:v>
                </c:pt>
                <c:pt idx="77">
                  <c:v>2035</c:v>
                </c:pt>
                <c:pt idx="78">
                  <c:v>2036</c:v>
                </c:pt>
                <c:pt idx="79">
                  <c:v>2037</c:v>
                </c:pt>
                <c:pt idx="80">
                  <c:v>2038</c:v>
                </c:pt>
                <c:pt idx="81">
                  <c:v>2039</c:v>
                </c:pt>
                <c:pt idx="82">
                  <c:v>2040</c:v>
                </c:pt>
                <c:pt idx="83">
                  <c:v>2041</c:v>
                </c:pt>
                <c:pt idx="84">
                  <c:v>2042</c:v>
                </c:pt>
                <c:pt idx="85">
                  <c:v>2043</c:v>
                </c:pt>
                <c:pt idx="86">
                  <c:v>2044</c:v>
                </c:pt>
                <c:pt idx="87">
                  <c:v>2045</c:v>
                </c:pt>
                <c:pt idx="88">
                  <c:v>2046</c:v>
                </c:pt>
                <c:pt idx="89">
                  <c:v>2047</c:v>
                </c:pt>
                <c:pt idx="90">
                  <c:v>2048</c:v>
                </c:pt>
                <c:pt idx="91">
                  <c:v>2049</c:v>
                </c:pt>
                <c:pt idx="92">
                  <c:v>2050</c:v>
                </c:pt>
              </c:numCache>
            </c:numRef>
          </c:cat>
          <c:val>
            <c:numRef>
              <c:f>'co2'!$F$4:$F$66</c:f>
              <c:numCache>
                <c:formatCode>0.0000</c:formatCode>
                <c:ptCount val="63"/>
                <c:pt idx="0">
                  <c:v>1.9454435759789662E-3</c:v>
                </c:pt>
                <c:pt idx="1">
                  <c:v>5.5446982110640801E-3</c:v>
                </c:pt>
                <c:pt idx="2">
                  <c:v>1.0901694543955507E-2</c:v>
                </c:pt>
                <c:pt idx="3">
                  <c:v>1.5050965068190161E-2</c:v>
                </c:pt>
                <c:pt idx="4">
                  <c:v>1.9643804189866595E-2</c:v>
                </c:pt>
                <c:pt idx="5">
                  <c:v>2.2699211398550408E-2</c:v>
                </c:pt>
                <c:pt idx="6">
                  <c:v>2.625732265037729E-2</c:v>
                </c:pt>
                <c:pt idx="7">
                  <c:v>2.8625502637598974E-2</c:v>
                </c:pt>
                <c:pt idx="8">
                  <c:v>3.6160402419469106E-2</c:v>
                </c:pt>
                <c:pt idx="9">
                  <c:v>4.0531935979689036E-2</c:v>
                </c:pt>
                <c:pt idx="10">
                  <c:v>4.5451233961837832E-2</c:v>
                </c:pt>
                <c:pt idx="11">
                  <c:v>5.4250073965152759E-2</c:v>
                </c:pt>
                <c:pt idx="12">
                  <c:v>6.0129122472509317E-2</c:v>
                </c:pt>
                <c:pt idx="13">
                  <c:v>6.366947953814979E-2</c:v>
                </c:pt>
                <c:pt idx="14">
                  <c:v>6.9903503046633439E-2</c:v>
                </c:pt>
                <c:pt idx="15">
                  <c:v>8.2143175148120459E-2</c:v>
                </c:pt>
                <c:pt idx="16">
                  <c:v>8.4876132360641954E-2</c:v>
                </c:pt>
                <c:pt idx="17">
                  <c:v>8.9948442816604607E-2</c:v>
                </c:pt>
                <c:pt idx="18">
                  <c:v>9.5006526461384105E-2</c:v>
                </c:pt>
                <c:pt idx="19">
                  <c:v>0.10470222661244717</c:v>
                </c:pt>
                <c:pt idx="20">
                  <c:v>0.11316357536213198</c:v>
                </c:pt>
                <c:pt idx="21">
                  <c:v>0.12088955133959578</c:v>
                </c:pt>
                <c:pt idx="22">
                  <c:v>0.13108639731744387</c:v>
                </c:pt>
                <c:pt idx="23">
                  <c:v>0.13831199567533814</c:v>
                </c:pt>
                <c:pt idx="24">
                  <c:v>0.14540313161977192</c:v>
                </c:pt>
                <c:pt idx="25">
                  <c:v>0.15383379732273544</c:v>
                </c:pt>
                <c:pt idx="26">
                  <c:v>0.16222523337929062</c:v>
                </c:pt>
                <c:pt idx="27">
                  <c:v>0.16990059895503867</c:v>
                </c:pt>
                <c:pt idx="28">
                  <c:v>0.17666122469294382</c:v>
                </c:pt>
                <c:pt idx="29">
                  <c:v>0.18582551934031902</c:v>
                </c:pt>
                <c:pt idx="30">
                  <c:v>0.19807517471300007</c:v>
                </c:pt>
                <c:pt idx="31">
                  <c:v>0.20600838264701368</c:v>
                </c:pt>
                <c:pt idx="32">
                  <c:v>0.21248258325836719</c:v>
                </c:pt>
                <c:pt idx="33">
                  <c:v>0.21868008213921195</c:v>
                </c:pt>
                <c:pt idx="34">
                  <c:v>0.22293486543171812</c:v>
                </c:pt>
                <c:pt idx="35">
                  <c:v>0.22622038163928168</c:v>
                </c:pt>
                <c:pt idx="36">
                  <c:v>0.2349358540970504</c:v>
                </c:pt>
                <c:pt idx="37">
                  <c:v>0.24490934971652695</c:v>
                </c:pt>
                <c:pt idx="38">
                  <c:v>0.25383360428613522</c:v>
                </c:pt>
                <c:pt idx="39">
                  <c:v>0.25939511723612524</c:v>
                </c:pt>
                <c:pt idx="40">
                  <c:v>0.27406054679628128</c:v>
                </c:pt>
                <c:pt idx="41">
                  <c:v>0.28230363560532806</c:v>
                </c:pt>
                <c:pt idx="42">
                  <c:v>0.28802218144391989</c:v>
                </c:pt>
                <c:pt idx="43">
                  <c:v>0.29576458595357458</c:v>
                </c:pt>
                <c:pt idx="44">
                  <c:v>0.30613297977774434</c:v>
                </c:pt>
                <c:pt idx="45">
                  <c:v>0.3182665476817676</c:v>
                </c:pt>
                <c:pt idx="46">
                  <c:v>0.32650155996854868</c:v>
                </c:pt>
                <c:pt idx="47">
                  <c:v>0.33736009609357026</c:v>
                </c:pt>
                <c:pt idx="48">
                  <c:v>0.34730386418484177</c:v>
                </c:pt>
                <c:pt idx="49">
                  <c:v>0.35620661583708607</c:v>
                </c:pt>
                <c:pt idx="50">
                  <c:v>0.36469152869415167</c:v>
                </c:pt>
                <c:pt idx="51">
                  <c:v>0.37322980294204139</c:v>
                </c:pt>
                <c:pt idx="52">
                  <c:v>0.38469040765374396</c:v>
                </c:pt>
                <c:pt idx="53">
                  <c:v>0.39276641219919622</c:v>
                </c:pt>
                <c:pt idx="54">
                  <c:v>0.40286805888619681</c:v>
                </c:pt>
                <c:pt idx="55">
                  <c:v>0.41505225873013368</c:v>
                </c:pt>
                <c:pt idx="56">
                  <c:v>0.42471355061384286</c:v>
                </c:pt>
                <c:pt idx="57">
                  <c:v>0.43454832754390793</c:v>
                </c:pt>
                <c:pt idx="58">
                  <c:v>0.44982532056993679</c:v>
                </c:pt>
                <c:pt idx="59">
                  <c:v>0.46010120754965156</c:v>
                </c:pt>
                <c:pt idx="60">
                  <c:v>0.46881860226686489</c:v>
                </c:pt>
                <c:pt idx="61">
                  <c:v>0.48166278773806753</c:v>
                </c:pt>
                <c:pt idx="62">
                  <c:v>0.49289223299686191</c:v>
                </c:pt>
              </c:numCache>
            </c:numRef>
          </c:val>
        </c:ser>
        <c:ser>
          <c:idx val="10"/>
          <c:order val="1"/>
          <c:tx>
            <c:v>Scenario 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'co2'!$A$4:$A$96</c:f>
              <c:numCache>
                <c:formatCode>General</c:formatCode>
                <c:ptCount val="93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  <c:pt idx="67">
                  <c:v>2025</c:v>
                </c:pt>
                <c:pt idx="68">
                  <c:v>2026</c:v>
                </c:pt>
                <c:pt idx="69">
                  <c:v>2027</c:v>
                </c:pt>
                <c:pt idx="70">
                  <c:v>2028</c:v>
                </c:pt>
                <c:pt idx="71">
                  <c:v>2029</c:v>
                </c:pt>
                <c:pt idx="72">
                  <c:v>2030</c:v>
                </c:pt>
                <c:pt idx="73">
                  <c:v>2031</c:v>
                </c:pt>
                <c:pt idx="74">
                  <c:v>2032</c:v>
                </c:pt>
                <c:pt idx="75">
                  <c:v>2033</c:v>
                </c:pt>
                <c:pt idx="76">
                  <c:v>2034</c:v>
                </c:pt>
                <c:pt idx="77">
                  <c:v>2035</c:v>
                </c:pt>
                <c:pt idx="78">
                  <c:v>2036</c:v>
                </c:pt>
                <c:pt idx="79">
                  <c:v>2037</c:v>
                </c:pt>
                <c:pt idx="80">
                  <c:v>2038</c:v>
                </c:pt>
                <c:pt idx="81">
                  <c:v>2039</c:v>
                </c:pt>
                <c:pt idx="82">
                  <c:v>2040</c:v>
                </c:pt>
                <c:pt idx="83">
                  <c:v>2041</c:v>
                </c:pt>
                <c:pt idx="84">
                  <c:v>2042</c:v>
                </c:pt>
                <c:pt idx="85">
                  <c:v>2043</c:v>
                </c:pt>
                <c:pt idx="86">
                  <c:v>2044</c:v>
                </c:pt>
                <c:pt idx="87">
                  <c:v>2045</c:v>
                </c:pt>
                <c:pt idx="88">
                  <c:v>2046</c:v>
                </c:pt>
                <c:pt idx="89">
                  <c:v>2047</c:v>
                </c:pt>
                <c:pt idx="90">
                  <c:v>2048</c:v>
                </c:pt>
                <c:pt idx="91">
                  <c:v>2049</c:v>
                </c:pt>
                <c:pt idx="92">
                  <c:v>2050</c:v>
                </c:pt>
              </c:numCache>
            </c:numRef>
          </c:cat>
          <c:val>
            <c:numRef>
              <c:f>'co2'!$M$4:$M$96</c:f>
              <c:numCache>
                <c:formatCode>0.0000</c:formatCode>
                <c:ptCount val="93"/>
                <c:pt idx="0">
                  <c:v>0</c:v>
                </c:pt>
                <c:pt idx="1">
                  <c:v>6.2865082873226489E-3</c:v>
                </c:pt>
                <c:pt idx="2">
                  <c:v>1.1527538312551894E-2</c:v>
                </c:pt>
                <c:pt idx="3">
                  <c:v>1.5618615550106922E-2</c:v>
                </c:pt>
                <c:pt idx="4">
                  <c:v>2.0662848557410279E-2</c:v>
                </c:pt>
                <c:pt idx="5">
                  <c:v>2.349050970045764E-2</c:v>
                </c:pt>
                <c:pt idx="6">
                  <c:v>2.6708644382349534E-2</c:v>
                </c:pt>
                <c:pt idx="7">
                  <c:v>3.0709182958136332E-2</c:v>
                </c:pt>
                <c:pt idx="8">
                  <c:v>3.4532382471952235E-2</c:v>
                </c:pt>
                <c:pt idx="9">
                  <c:v>3.901991174298497E-2</c:v>
                </c:pt>
                <c:pt idx="10">
                  <c:v>4.3663950563698102E-2</c:v>
                </c:pt>
                <c:pt idx="11">
                  <c:v>5.1970952140117689E-2</c:v>
                </c:pt>
                <c:pt idx="12">
                  <c:v>5.9187545657283278E-2</c:v>
                </c:pt>
                <c:pt idx="13">
                  <c:v>6.4553483870120831E-2</c:v>
                </c:pt>
                <c:pt idx="14">
                  <c:v>7.0729410457958913E-2</c:v>
                </c:pt>
                <c:pt idx="15">
                  <c:v>8.2908820746142114E-2</c:v>
                </c:pt>
                <c:pt idx="16">
                  <c:v>8.6131903235211513E-2</c:v>
                </c:pt>
                <c:pt idx="17">
                  <c:v>8.934923552492445E-2</c:v>
                </c:pt>
                <c:pt idx="18">
                  <c:v>9.5115146777701484E-2</c:v>
                </c:pt>
                <c:pt idx="19">
                  <c:v>0.10356743760733955</c:v>
                </c:pt>
                <c:pt idx="20">
                  <c:v>0.11203409994313356</c:v>
                </c:pt>
                <c:pt idx="21">
                  <c:v>0.119282700301172</c:v>
                </c:pt>
                <c:pt idx="22">
                  <c:v>0.12922217480663653</c:v>
                </c:pt>
                <c:pt idx="23">
                  <c:v>0.13486219630753685</c:v>
                </c:pt>
                <c:pt idx="24">
                  <c:v>0.14268875613386234</c:v>
                </c:pt>
                <c:pt idx="25">
                  <c:v>0.15059813080942919</c:v>
                </c:pt>
                <c:pt idx="26">
                  <c:v>0.15859082843974107</c:v>
                </c:pt>
                <c:pt idx="27">
                  <c:v>0.16666735250122514</c:v>
                </c:pt>
                <c:pt idx="28">
                  <c:v>0.1748282016729559</c:v>
                </c:pt>
                <c:pt idx="29">
                  <c:v>0.18307386966812114</c:v>
                </c:pt>
                <c:pt idx="30">
                  <c:v>0.19140484506566091</c:v>
                </c:pt>
                <c:pt idx="31">
                  <c:v>0.19982161114204122</c:v>
                </c:pt>
                <c:pt idx="32">
                  <c:v>0.20832464570327128</c:v>
                </c:pt>
                <c:pt idx="33">
                  <c:v>0.2169144209173243</c:v>
                </c:pt>
                <c:pt idx="34">
                  <c:v>0.22559140314701048</c:v>
                </c:pt>
                <c:pt idx="35">
                  <c:v>0.23435605278347657</c:v>
                </c:pt>
                <c:pt idx="36">
                  <c:v>0.24320882408039893</c:v>
                </c:pt>
                <c:pt idx="37">
                  <c:v>0.25215016498901222</c:v>
                </c:pt>
                <c:pt idx="38">
                  <c:v>0.26118051699408729</c:v>
                </c:pt>
                <c:pt idx="39">
                  <c:v>0.27030031495096779</c:v>
                </c:pt>
                <c:pt idx="40">
                  <c:v>0.27950998692377427</c:v>
                </c:pt>
                <c:pt idx="41">
                  <c:v>0.28880995402492454</c:v>
                </c:pt>
                <c:pt idx="42">
                  <c:v>0.29820063025606303</c:v>
                </c:pt>
                <c:pt idx="43">
                  <c:v>0.30768242235052073</c:v>
                </c:pt>
                <c:pt idx="44">
                  <c:v>0.31725572961744419</c:v>
                </c:pt>
                <c:pt idx="45">
                  <c:v>0.32692094378767944</c:v>
                </c:pt>
                <c:pt idx="46">
                  <c:v>0.336678448861567</c:v>
                </c:pt>
                <c:pt idx="47">
                  <c:v>0.34652862095874676</c:v>
                </c:pt>
                <c:pt idx="48">
                  <c:v>0.35647182817008655</c:v>
                </c:pt>
                <c:pt idx="49">
                  <c:v>0.3665084304118652</c:v>
                </c:pt>
                <c:pt idx="50">
                  <c:v>0.37663877928232609</c:v>
                </c:pt>
                <c:pt idx="51">
                  <c:v>0.38686321792070233</c:v>
                </c:pt>
                <c:pt idx="52">
                  <c:v>0.39718208086885815</c:v>
                </c:pt>
                <c:pt idx="53">
                  <c:v>0.40759569393562306</c:v>
                </c:pt>
                <c:pt idx="54">
                  <c:v>0.41810437406397122</c:v>
                </c:pt>
                <c:pt idx="55">
                  <c:v>0.42870842920111751</c:v>
                </c:pt>
                <c:pt idx="56">
                  <c:v>0.43940815817167589</c:v>
                </c:pt>
                <c:pt idx="57">
                  <c:v>0.45020385055397355</c:v>
                </c:pt>
                <c:pt idx="58">
                  <c:v>0.46109578655960387</c:v>
                </c:pt>
                <c:pt idx="59">
                  <c:v>0.47208423691637413</c:v>
                </c:pt>
                <c:pt idx="60">
                  <c:v>0.48316946275469619</c:v>
                </c:pt>
                <c:pt idx="61">
                  <c:v>0.4943517154975503</c:v>
                </c:pt>
                <c:pt idx="62">
                  <c:v>0.5056312367541157</c:v>
                </c:pt>
                <c:pt idx="63">
                  <c:v>0.51700825821714791</c:v>
                </c:pt>
                <c:pt idx="64">
                  <c:v>0.52848300156421157</c:v>
                </c:pt>
                <c:pt idx="65">
                  <c:v>0.5400556783628363</c:v>
                </c:pt>
                <c:pt idx="66">
                  <c:v>0.55172648997971407</c:v>
                </c:pt>
                <c:pt idx="67">
                  <c:v>0.56349562749397419</c:v>
                </c:pt>
                <c:pt idx="68">
                  <c:v>0.57536327161465117</c:v>
                </c:pt>
                <c:pt idx="69">
                  <c:v>0.58732959260241813</c:v>
                </c:pt>
                <c:pt idx="70">
                  <c:v>0.59939475019562061</c:v>
                </c:pt>
                <c:pt idx="71">
                  <c:v>0.61155889354073811</c:v>
                </c:pt>
                <c:pt idx="72">
                  <c:v>0.62382216112727396</c:v>
                </c:pt>
                <c:pt idx="73">
                  <c:v>0.63618468072718293</c:v>
                </c:pt>
                <c:pt idx="74">
                  <c:v>0.64864656933887277</c:v>
                </c:pt>
                <c:pt idx="75">
                  <c:v>0.66120793313581872</c:v>
                </c:pt>
                <c:pt idx="76">
                  <c:v>0.67386886741987007</c:v>
                </c:pt>
                <c:pt idx="77">
                  <c:v>0.68662945657926899</c:v>
                </c:pt>
                <c:pt idx="78">
                  <c:v>0.69948977405141</c:v>
                </c:pt>
                <c:pt idx="79">
                  <c:v>0.7124498822904255</c:v>
                </c:pt>
                <c:pt idx="80">
                  <c:v>0.72550983273956215</c:v>
                </c:pt>
                <c:pt idx="81">
                  <c:v>0.73866966580841964</c:v>
                </c:pt>
                <c:pt idx="82">
                  <c:v>0.75192941085505993</c:v>
                </c:pt>
                <c:pt idx="83">
                  <c:v>0.76528908617300506</c:v>
                </c:pt>
                <c:pt idx="84">
                  <c:v>0.77874869898311916</c:v>
                </c:pt>
                <c:pt idx="85">
                  <c:v>0.79230824543041733</c:v>
                </c:pt>
                <c:pt idx="86">
                  <c:v>0.80596771058576866</c:v>
                </c:pt>
                <c:pt idx="87">
                  <c:v>0.81972706845252219</c:v>
                </c:pt>
                <c:pt idx="88">
                  <c:v>0.83358628197800844</c:v>
                </c:pt>
                <c:pt idx="89">
                  <c:v>0.84754530306996745</c:v>
                </c:pt>
                <c:pt idx="90">
                  <c:v>0.86160407261782035</c:v>
                </c:pt>
                <c:pt idx="91">
                  <c:v>0.87576252051881753</c:v>
                </c:pt>
                <c:pt idx="92">
                  <c:v>0.89002056570900534</c:v>
                </c:pt>
              </c:numCache>
            </c:numRef>
          </c:val>
        </c:ser>
        <c:ser>
          <c:idx val="17"/>
          <c:order val="2"/>
          <c:tx>
            <c:v>Scenario B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'co2'!$A$4:$A$96</c:f>
              <c:numCache>
                <c:formatCode>General</c:formatCode>
                <c:ptCount val="93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  <c:pt idx="67">
                  <c:v>2025</c:v>
                </c:pt>
                <c:pt idx="68">
                  <c:v>2026</c:v>
                </c:pt>
                <c:pt idx="69">
                  <c:v>2027</c:v>
                </c:pt>
                <c:pt idx="70">
                  <c:v>2028</c:v>
                </c:pt>
                <c:pt idx="71">
                  <c:v>2029</c:v>
                </c:pt>
                <c:pt idx="72">
                  <c:v>2030</c:v>
                </c:pt>
                <c:pt idx="73">
                  <c:v>2031</c:v>
                </c:pt>
                <c:pt idx="74">
                  <c:v>2032</c:v>
                </c:pt>
                <c:pt idx="75">
                  <c:v>2033</c:v>
                </c:pt>
                <c:pt idx="76">
                  <c:v>2034</c:v>
                </c:pt>
                <c:pt idx="77">
                  <c:v>2035</c:v>
                </c:pt>
                <c:pt idx="78">
                  <c:v>2036</c:v>
                </c:pt>
                <c:pt idx="79">
                  <c:v>2037</c:v>
                </c:pt>
                <c:pt idx="80">
                  <c:v>2038</c:v>
                </c:pt>
                <c:pt idx="81">
                  <c:v>2039</c:v>
                </c:pt>
                <c:pt idx="82">
                  <c:v>2040</c:v>
                </c:pt>
                <c:pt idx="83">
                  <c:v>2041</c:v>
                </c:pt>
                <c:pt idx="84">
                  <c:v>2042</c:v>
                </c:pt>
                <c:pt idx="85">
                  <c:v>2043</c:v>
                </c:pt>
                <c:pt idx="86">
                  <c:v>2044</c:v>
                </c:pt>
                <c:pt idx="87">
                  <c:v>2045</c:v>
                </c:pt>
                <c:pt idx="88">
                  <c:v>2046</c:v>
                </c:pt>
                <c:pt idx="89">
                  <c:v>2047</c:v>
                </c:pt>
                <c:pt idx="90">
                  <c:v>2048</c:v>
                </c:pt>
                <c:pt idx="91">
                  <c:v>2049</c:v>
                </c:pt>
                <c:pt idx="92">
                  <c:v>2050</c:v>
                </c:pt>
              </c:numCache>
            </c:numRef>
          </c:cat>
          <c:val>
            <c:numRef>
              <c:f>'co2'!$T$4:$T$96</c:f>
              <c:numCache>
                <c:formatCode>0.0000</c:formatCode>
                <c:ptCount val="93"/>
                <c:pt idx="0">
                  <c:v>0</c:v>
                </c:pt>
                <c:pt idx="1">
                  <c:v>6.2865082873226489E-3</c:v>
                </c:pt>
                <c:pt idx="2">
                  <c:v>1.1527538312551894E-2</c:v>
                </c:pt>
                <c:pt idx="3">
                  <c:v>1.5618615550106922E-2</c:v>
                </c:pt>
                <c:pt idx="4">
                  <c:v>2.0662848557410279E-2</c:v>
                </c:pt>
                <c:pt idx="5">
                  <c:v>2.349050970045764E-2</c:v>
                </c:pt>
                <c:pt idx="6">
                  <c:v>2.6708644382349534E-2</c:v>
                </c:pt>
                <c:pt idx="7">
                  <c:v>3.0709182958136332E-2</c:v>
                </c:pt>
                <c:pt idx="8">
                  <c:v>3.4532382471952235E-2</c:v>
                </c:pt>
                <c:pt idx="9">
                  <c:v>3.901991174298497E-2</c:v>
                </c:pt>
                <c:pt idx="10">
                  <c:v>4.3663950563698102E-2</c:v>
                </c:pt>
                <c:pt idx="11">
                  <c:v>5.1970952140117689E-2</c:v>
                </c:pt>
                <c:pt idx="12">
                  <c:v>5.9187545657283278E-2</c:v>
                </c:pt>
                <c:pt idx="13">
                  <c:v>6.4553483870120831E-2</c:v>
                </c:pt>
                <c:pt idx="14">
                  <c:v>7.0729410457958913E-2</c:v>
                </c:pt>
                <c:pt idx="15">
                  <c:v>8.2908820746142114E-2</c:v>
                </c:pt>
                <c:pt idx="16">
                  <c:v>8.6131903235211513E-2</c:v>
                </c:pt>
                <c:pt idx="17">
                  <c:v>8.934923552492445E-2</c:v>
                </c:pt>
                <c:pt idx="18">
                  <c:v>9.5115146777701484E-2</c:v>
                </c:pt>
                <c:pt idx="19">
                  <c:v>0.10356743760733955</c:v>
                </c:pt>
                <c:pt idx="20">
                  <c:v>0.11203409994313356</c:v>
                </c:pt>
                <c:pt idx="21">
                  <c:v>0.119282700301172</c:v>
                </c:pt>
                <c:pt idx="22">
                  <c:v>0.12922217480663653</c:v>
                </c:pt>
                <c:pt idx="23">
                  <c:v>0.13486219630753685</c:v>
                </c:pt>
                <c:pt idx="24">
                  <c:v>0.14268875613386234</c:v>
                </c:pt>
                <c:pt idx="25">
                  <c:v>0.15059813080942919</c:v>
                </c:pt>
                <c:pt idx="26">
                  <c:v>0.15859082843974107</c:v>
                </c:pt>
                <c:pt idx="27">
                  <c:v>0.16666735250122514</c:v>
                </c:pt>
                <c:pt idx="28">
                  <c:v>0.1748282016729559</c:v>
                </c:pt>
                <c:pt idx="29">
                  <c:v>0.18307386966812114</c:v>
                </c:pt>
                <c:pt idx="30">
                  <c:v>0.19140484506566091</c:v>
                </c:pt>
                <c:pt idx="31">
                  <c:v>0.19982161114204122</c:v>
                </c:pt>
                <c:pt idx="32">
                  <c:v>0.20828285694436111</c:v>
                </c:pt>
                <c:pt idx="33">
                  <c:v>0.21678860767761562</c:v>
                </c:pt>
                <c:pt idx="34">
                  <c:v>0.22533888636326221</c:v>
                </c:pt>
                <c:pt idx="35">
                  <c:v>0.23393371383468065</c:v>
                </c:pt>
                <c:pt idx="36">
                  <c:v>0.24257310873306825</c:v>
                </c:pt>
                <c:pt idx="37">
                  <c:v>0.25125708750374998</c:v>
                </c:pt>
                <c:pt idx="38">
                  <c:v>0.25998566439293835</c:v>
                </c:pt>
                <c:pt idx="39">
                  <c:v>0.26875885144491041</c:v>
                </c:pt>
                <c:pt idx="40">
                  <c:v>0.27757665849962487</c:v>
                </c:pt>
                <c:pt idx="41">
                  <c:v>0.28643909319078076</c:v>
                </c:pt>
                <c:pt idx="42">
                  <c:v>0.29530217472789927</c:v>
                </c:pt>
                <c:pt idx="43">
                  <c:v>0.3041658999865709</c:v>
                </c:pt>
                <c:pt idx="44">
                  <c:v>0.31303026585701671</c:v>
                </c:pt>
                <c:pt idx="45">
                  <c:v>0.32189526924402578</c:v>
                </c:pt>
                <c:pt idx="46">
                  <c:v>0.33076090706690159</c:v>
                </c:pt>
                <c:pt idx="47">
                  <c:v>0.33962717625938277</c:v>
                </c:pt>
                <c:pt idx="48">
                  <c:v>0.34849407376958957</c:v>
                </c:pt>
                <c:pt idx="49">
                  <c:v>0.35736159655995953</c:v>
                </c:pt>
                <c:pt idx="50">
                  <c:v>0.36622974160718258</c:v>
                </c:pt>
                <c:pt idx="51">
                  <c:v>0.3750985059021405</c:v>
                </c:pt>
                <c:pt idx="52">
                  <c:v>0.38391169790292384</c:v>
                </c:pt>
                <c:pt idx="53">
                  <c:v>0.39268202858700163</c:v>
                </c:pt>
                <c:pt idx="54">
                  <c:v>0.40140991283355282</c:v>
                </c:pt>
                <c:pt idx="55">
                  <c:v>0.41009575952697619</c:v>
                </c:pt>
                <c:pt idx="56">
                  <c:v>0.41873997167183497</c:v>
                </c:pt>
                <c:pt idx="57">
                  <c:v>0.42734294650505883</c:v>
                </c:pt>
                <c:pt idx="58">
                  <c:v>0.43590507560547687</c:v>
                </c:pt>
                <c:pt idx="59">
                  <c:v>0.44442674500076773</c:v>
                </c:pt>
                <c:pt idx="60">
                  <c:v>0.45290833527189345</c:v>
                </c:pt>
                <c:pt idx="61">
                  <c:v>0.46135022165508216</c:v>
                </c:pt>
                <c:pt idx="62">
                  <c:v>0.46975277414145428</c:v>
                </c:pt>
                <c:pt idx="63">
                  <c:v>0.47811635757431226</c:v>
                </c:pt>
                <c:pt idx="64">
                  <c:v>0.48644133174420068</c:v>
                </c:pt>
                <c:pt idx="65">
                  <c:v>0.49472805148178906</c:v>
                </c:pt>
                <c:pt idx="66">
                  <c:v>0.50297686674860576</c:v>
                </c:pt>
                <c:pt idx="67">
                  <c:v>0.511188122725729</c:v>
                </c:pt>
                <c:pt idx="68">
                  <c:v>0.51936215990046419</c:v>
                </c:pt>
                <c:pt idx="69">
                  <c:v>0.52749931415105022</c:v>
                </c:pt>
                <c:pt idx="70">
                  <c:v>0.53559991682948371</c:v>
                </c:pt>
                <c:pt idx="71">
                  <c:v>0.54366429484247702</c:v>
                </c:pt>
                <c:pt idx="72">
                  <c:v>0.55169277073062428</c:v>
                </c:pt>
                <c:pt idx="73">
                  <c:v>0.55968566274580112</c:v>
                </c:pt>
                <c:pt idx="74">
                  <c:v>0.567643284926867</c:v>
                </c:pt>
                <c:pt idx="75">
                  <c:v>0.57556594717370413</c:v>
                </c:pt>
                <c:pt idx="76">
                  <c:v>0.58345395531963018</c:v>
                </c:pt>
                <c:pt idx="77">
                  <c:v>0.59130761120223518</c:v>
                </c:pt>
                <c:pt idx="78">
                  <c:v>0.59912721273269642</c:v>
                </c:pt>
                <c:pt idx="79">
                  <c:v>0.60691305396357365</c:v>
                </c:pt>
                <c:pt idx="80">
                  <c:v>0.6146654251551682</c:v>
                </c:pt>
                <c:pt idx="81">
                  <c:v>0.62238461284045188</c:v>
                </c:pt>
                <c:pt idx="82">
                  <c:v>0.63007089988860676</c:v>
                </c:pt>
                <c:pt idx="83">
                  <c:v>0.63772456556723434</c:v>
                </c:pt>
                <c:pt idx="84">
                  <c:v>0.64534588560323081</c:v>
                </c:pt>
                <c:pt idx="85">
                  <c:v>0.6529351322423953</c:v>
                </c:pt>
                <c:pt idx="86">
                  <c:v>0.66049257430777786</c:v>
                </c:pt>
                <c:pt idx="87">
                  <c:v>0.66801847725682195</c:v>
                </c:pt>
                <c:pt idx="88">
                  <c:v>0.67551310323730962</c:v>
                </c:pt>
                <c:pt idx="89">
                  <c:v>0.68297671114215253</c:v>
                </c:pt>
                <c:pt idx="90">
                  <c:v>0.69040955666305459</c:v>
                </c:pt>
                <c:pt idx="91">
                  <c:v>0.69781189234307361</c:v>
                </c:pt>
                <c:pt idx="92">
                  <c:v>0.70518396762810942</c:v>
                </c:pt>
              </c:numCache>
            </c:numRef>
          </c:val>
        </c:ser>
        <c:ser>
          <c:idx val="24"/>
          <c:order val="3"/>
          <c:tx>
            <c:v>Scenario C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'co2'!$A$4:$A$96</c:f>
              <c:numCache>
                <c:formatCode>General</c:formatCode>
                <c:ptCount val="93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  <c:pt idx="67">
                  <c:v>2025</c:v>
                </c:pt>
                <c:pt idx="68">
                  <c:v>2026</c:v>
                </c:pt>
                <c:pt idx="69">
                  <c:v>2027</c:v>
                </c:pt>
                <c:pt idx="70">
                  <c:v>2028</c:v>
                </c:pt>
                <c:pt idx="71">
                  <c:v>2029</c:v>
                </c:pt>
                <c:pt idx="72">
                  <c:v>2030</c:v>
                </c:pt>
                <c:pt idx="73">
                  <c:v>2031</c:v>
                </c:pt>
                <c:pt idx="74">
                  <c:v>2032</c:v>
                </c:pt>
                <c:pt idx="75">
                  <c:v>2033</c:v>
                </c:pt>
                <c:pt idx="76">
                  <c:v>2034</c:v>
                </c:pt>
                <c:pt idx="77">
                  <c:v>2035</c:v>
                </c:pt>
                <c:pt idx="78">
                  <c:v>2036</c:v>
                </c:pt>
                <c:pt idx="79">
                  <c:v>2037</c:v>
                </c:pt>
                <c:pt idx="80">
                  <c:v>2038</c:v>
                </c:pt>
                <c:pt idx="81">
                  <c:v>2039</c:v>
                </c:pt>
                <c:pt idx="82">
                  <c:v>2040</c:v>
                </c:pt>
                <c:pt idx="83">
                  <c:v>2041</c:v>
                </c:pt>
                <c:pt idx="84">
                  <c:v>2042</c:v>
                </c:pt>
                <c:pt idx="85">
                  <c:v>2043</c:v>
                </c:pt>
                <c:pt idx="86">
                  <c:v>2044</c:v>
                </c:pt>
                <c:pt idx="87">
                  <c:v>2045</c:v>
                </c:pt>
                <c:pt idx="88">
                  <c:v>2046</c:v>
                </c:pt>
                <c:pt idx="89">
                  <c:v>2047</c:v>
                </c:pt>
                <c:pt idx="90">
                  <c:v>2048</c:v>
                </c:pt>
                <c:pt idx="91">
                  <c:v>2049</c:v>
                </c:pt>
                <c:pt idx="92">
                  <c:v>2050</c:v>
                </c:pt>
              </c:numCache>
            </c:numRef>
          </c:cat>
          <c:val>
            <c:numRef>
              <c:f>'co2'!$AA$4:$AA$96</c:f>
              <c:numCache>
                <c:formatCode>0.0000</c:formatCode>
                <c:ptCount val="93"/>
                <c:pt idx="0">
                  <c:v>0</c:v>
                </c:pt>
                <c:pt idx="1">
                  <c:v>6.2865082873226489E-3</c:v>
                </c:pt>
                <c:pt idx="2">
                  <c:v>1.1527538312551894E-2</c:v>
                </c:pt>
                <c:pt idx="3">
                  <c:v>1.5618615550106922E-2</c:v>
                </c:pt>
                <c:pt idx="4">
                  <c:v>2.0662848557410279E-2</c:v>
                </c:pt>
                <c:pt idx="5">
                  <c:v>2.349050970045764E-2</c:v>
                </c:pt>
                <c:pt idx="6">
                  <c:v>2.6708644382349534E-2</c:v>
                </c:pt>
                <c:pt idx="7">
                  <c:v>3.0709182958136332E-2</c:v>
                </c:pt>
                <c:pt idx="8">
                  <c:v>3.4532382471952235E-2</c:v>
                </c:pt>
                <c:pt idx="9">
                  <c:v>3.901991174298497E-2</c:v>
                </c:pt>
                <c:pt idx="10">
                  <c:v>4.3663950563698102E-2</c:v>
                </c:pt>
                <c:pt idx="11">
                  <c:v>5.1970952140117689E-2</c:v>
                </c:pt>
                <c:pt idx="12">
                  <c:v>5.9187545657283278E-2</c:v>
                </c:pt>
                <c:pt idx="13">
                  <c:v>6.4553483870120831E-2</c:v>
                </c:pt>
                <c:pt idx="14">
                  <c:v>7.0729410457958913E-2</c:v>
                </c:pt>
                <c:pt idx="15">
                  <c:v>8.2908820746142114E-2</c:v>
                </c:pt>
                <c:pt idx="16">
                  <c:v>8.6131903235211513E-2</c:v>
                </c:pt>
                <c:pt idx="17">
                  <c:v>8.934923552492445E-2</c:v>
                </c:pt>
                <c:pt idx="18">
                  <c:v>9.5115146777701484E-2</c:v>
                </c:pt>
                <c:pt idx="19">
                  <c:v>0.10356743760733955</c:v>
                </c:pt>
                <c:pt idx="20">
                  <c:v>0.11203409994313356</c:v>
                </c:pt>
                <c:pt idx="21">
                  <c:v>0.119282700301172</c:v>
                </c:pt>
                <c:pt idx="22">
                  <c:v>0.12922217480663653</c:v>
                </c:pt>
                <c:pt idx="23">
                  <c:v>0.13486219630753685</c:v>
                </c:pt>
                <c:pt idx="24">
                  <c:v>0.14268875613386234</c:v>
                </c:pt>
                <c:pt idx="25">
                  <c:v>0.15059813080942919</c:v>
                </c:pt>
                <c:pt idx="26">
                  <c:v>0.15859082843974107</c:v>
                </c:pt>
                <c:pt idx="27">
                  <c:v>0.16666735250126016</c:v>
                </c:pt>
                <c:pt idx="28">
                  <c:v>0.17447979273876416</c:v>
                </c:pt>
                <c:pt idx="29">
                  <c:v>0.18225853435146602</c:v>
                </c:pt>
                <c:pt idx="30">
                  <c:v>0.19000386680634795</c:v>
                </c:pt>
                <c:pt idx="31">
                  <c:v>0.19771607585660519</c:v>
                </c:pt>
                <c:pt idx="32">
                  <c:v>0.2053954436049113</c:v>
                </c:pt>
                <c:pt idx="33">
                  <c:v>0.21304224856533191</c:v>
                </c:pt>
                <c:pt idx="34">
                  <c:v>0.2206567657239327</c:v>
                </c:pt>
                <c:pt idx="35">
                  <c:v>0.22823926659812624</c:v>
                </c:pt>
                <c:pt idx="36">
                  <c:v>0.23579001929474999</c:v>
                </c:pt>
                <c:pt idx="37">
                  <c:v>0.24330928856696427</c:v>
                </c:pt>
                <c:pt idx="38">
                  <c:v>0.25079733586994207</c:v>
                </c:pt>
                <c:pt idx="39">
                  <c:v>0.25825441941542893</c:v>
                </c:pt>
                <c:pt idx="40">
                  <c:v>0.26568079422515917</c:v>
                </c:pt>
                <c:pt idx="41">
                  <c:v>0.27307671218320062</c:v>
                </c:pt>
                <c:pt idx="42">
                  <c:v>0.28044242208720094</c:v>
                </c:pt>
                <c:pt idx="43">
                  <c:v>0.28044242208720094</c:v>
                </c:pt>
                <c:pt idx="44">
                  <c:v>0.28044242208720094</c:v>
                </c:pt>
                <c:pt idx="45">
                  <c:v>0.28044242208720094</c:v>
                </c:pt>
                <c:pt idx="46">
                  <c:v>0.28044242208720094</c:v>
                </c:pt>
                <c:pt idx="47">
                  <c:v>0.28044242208720094</c:v>
                </c:pt>
                <c:pt idx="48">
                  <c:v>0.28044242208720094</c:v>
                </c:pt>
                <c:pt idx="49">
                  <c:v>0.28044242208720094</c:v>
                </c:pt>
                <c:pt idx="50">
                  <c:v>0.28044242208720094</c:v>
                </c:pt>
                <c:pt idx="51">
                  <c:v>0.28044242208720094</c:v>
                </c:pt>
                <c:pt idx="52">
                  <c:v>0.28044242208720094</c:v>
                </c:pt>
                <c:pt idx="53">
                  <c:v>0.28044242208720094</c:v>
                </c:pt>
                <c:pt idx="54">
                  <c:v>0.28044242208720094</c:v>
                </c:pt>
                <c:pt idx="55">
                  <c:v>0.28044242208720094</c:v>
                </c:pt>
                <c:pt idx="56">
                  <c:v>0.28044242208720094</c:v>
                </c:pt>
                <c:pt idx="57">
                  <c:v>0.28044242208720094</c:v>
                </c:pt>
                <c:pt idx="58">
                  <c:v>0.28044242208720094</c:v>
                </c:pt>
                <c:pt idx="59">
                  <c:v>0.28044242208720094</c:v>
                </c:pt>
                <c:pt idx="60">
                  <c:v>0.28044242208720094</c:v>
                </c:pt>
                <c:pt idx="61">
                  <c:v>0.28044242208720094</c:v>
                </c:pt>
                <c:pt idx="62">
                  <c:v>0.28044242208720094</c:v>
                </c:pt>
                <c:pt idx="63">
                  <c:v>0.28044242208720094</c:v>
                </c:pt>
                <c:pt idx="64">
                  <c:v>0.28044242208720094</c:v>
                </c:pt>
                <c:pt idx="65">
                  <c:v>0.28044242208720094</c:v>
                </c:pt>
                <c:pt idx="66">
                  <c:v>0.28044242208720094</c:v>
                </c:pt>
                <c:pt idx="67">
                  <c:v>0.28044242208720094</c:v>
                </c:pt>
                <c:pt idx="68">
                  <c:v>0.28044242208720094</c:v>
                </c:pt>
                <c:pt idx="69">
                  <c:v>0.28044242208720094</c:v>
                </c:pt>
                <c:pt idx="70">
                  <c:v>0.28044242208720094</c:v>
                </c:pt>
                <c:pt idx="71">
                  <c:v>0.28044242208720094</c:v>
                </c:pt>
                <c:pt idx="72">
                  <c:v>0.28044242208720094</c:v>
                </c:pt>
                <c:pt idx="73">
                  <c:v>0.28044242208720094</c:v>
                </c:pt>
                <c:pt idx="74">
                  <c:v>0.28044242208720094</c:v>
                </c:pt>
                <c:pt idx="75">
                  <c:v>0.28044242208720094</c:v>
                </c:pt>
                <c:pt idx="76">
                  <c:v>0.28044242208720094</c:v>
                </c:pt>
                <c:pt idx="77">
                  <c:v>0.28044242208720094</c:v>
                </c:pt>
                <c:pt idx="78">
                  <c:v>0.28044242208720094</c:v>
                </c:pt>
                <c:pt idx="79">
                  <c:v>0.28044242208720094</c:v>
                </c:pt>
                <c:pt idx="80">
                  <c:v>0.28044242208720094</c:v>
                </c:pt>
                <c:pt idx="81">
                  <c:v>0.28044242208720094</c:v>
                </c:pt>
                <c:pt idx="82">
                  <c:v>0.28044242208720094</c:v>
                </c:pt>
                <c:pt idx="83">
                  <c:v>0.28044242208720094</c:v>
                </c:pt>
                <c:pt idx="84">
                  <c:v>0.28044242208720094</c:v>
                </c:pt>
                <c:pt idx="85">
                  <c:v>0.28044242208720094</c:v>
                </c:pt>
                <c:pt idx="86">
                  <c:v>0.28044242208720094</c:v>
                </c:pt>
                <c:pt idx="87">
                  <c:v>0.28044242208720094</c:v>
                </c:pt>
                <c:pt idx="88">
                  <c:v>0.28044242208720094</c:v>
                </c:pt>
                <c:pt idx="89">
                  <c:v>0.28044242208720094</c:v>
                </c:pt>
                <c:pt idx="90">
                  <c:v>0.28044242208720094</c:v>
                </c:pt>
                <c:pt idx="91">
                  <c:v>0.28044242208720094</c:v>
                </c:pt>
                <c:pt idx="92">
                  <c:v>0.28044242208720094</c:v>
                </c:pt>
              </c:numCache>
            </c:numRef>
          </c:val>
        </c:ser>
        <c:marker val="1"/>
        <c:axId val="98054144"/>
        <c:axId val="98056448"/>
      </c:lineChart>
      <c:catAx>
        <c:axId val="98054144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year</a:t>
                </a:r>
              </a:p>
            </c:rich>
          </c:tx>
          <c:layout>
            <c:manualLayout>
              <c:xMode val="edge"/>
              <c:yMode val="edge"/>
              <c:x val="0.47184604419101922"/>
              <c:y val="0.9339157805655420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56448"/>
        <c:crossesAt val="-0.5"/>
        <c:auto val="1"/>
        <c:lblAlgn val="ctr"/>
        <c:lblOffset val="100"/>
        <c:tickLblSkip val="10"/>
        <c:tickMarkSkip val="10"/>
      </c:catAx>
      <c:valAx>
        <c:axId val="98056448"/>
        <c:scaling>
          <c:orientation val="minMax"/>
          <c:max val="1.5"/>
          <c:min val="-0.5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forcing</a:t>
                </a:r>
              </a:p>
            </c:rich>
          </c:tx>
          <c:layout>
            <c:manualLayout>
              <c:xMode val="edge"/>
              <c:yMode val="edge"/>
              <c:x val="1.1404133998574484E-2"/>
              <c:y val="0.4563593800894371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54144"/>
        <c:crosses val="autoZero"/>
        <c:crossBetween val="between"/>
        <c:majorUnit val="0.5"/>
        <c:minorUnit val="0.0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950106913756234"/>
          <c:y val="0.44139677746355394"/>
          <c:w val="9.4796863863150393E-2"/>
          <c:h val="0.130922772976477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808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normalized log(CO2) v. normalized Hansen 1988 forcing function, scenario A</a:t>
            </a:r>
          </a:p>
        </c:rich>
      </c:tx>
      <c:layout>
        <c:manualLayout>
          <c:xMode val="edge"/>
          <c:yMode val="edge"/>
          <c:x val="0.13300142247510668"/>
          <c:y val="2.54988913525498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749644381223322E-2"/>
          <c:y val="0.13303769401330376"/>
          <c:w val="0.77098150782361308"/>
          <c:h val="0.74833702882483366"/>
        </c:manualLayout>
      </c:layout>
      <c:lineChart>
        <c:grouping val="standard"/>
        <c:ser>
          <c:idx val="17"/>
          <c:order val="0"/>
          <c:tx>
            <c:v>log(CO2)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'co2'!$A$6:$A$146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'co2'!$M$6:$M$146</c:f>
              <c:numCache>
                <c:formatCode>0.0000</c:formatCode>
                <c:ptCount val="141"/>
                <c:pt idx="0">
                  <c:v>1.1527538312551894E-2</c:v>
                </c:pt>
                <c:pt idx="1">
                  <c:v>1.5618615550106922E-2</c:v>
                </c:pt>
                <c:pt idx="2">
                  <c:v>2.0662848557410279E-2</c:v>
                </c:pt>
                <c:pt idx="3">
                  <c:v>2.349050970045764E-2</c:v>
                </c:pt>
                <c:pt idx="4">
                  <c:v>2.6708644382349534E-2</c:v>
                </c:pt>
                <c:pt idx="5">
                  <c:v>3.0709182958136332E-2</c:v>
                </c:pt>
                <c:pt idx="6">
                  <c:v>3.4532382471952235E-2</c:v>
                </c:pt>
                <c:pt idx="7">
                  <c:v>3.901991174298497E-2</c:v>
                </c:pt>
                <c:pt idx="8">
                  <c:v>4.3663950563698102E-2</c:v>
                </c:pt>
                <c:pt idx="9">
                  <c:v>5.1970952140117689E-2</c:v>
                </c:pt>
                <c:pt idx="10">
                  <c:v>5.9187545657283278E-2</c:v>
                </c:pt>
                <c:pt idx="11">
                  <c:v>6.4553483870120831E-2</c:v>
                </c:pt>
                <c:pt idx="12">
                  <c:v>7.0729410457958913E-2</c:v>
                </c:pt>
                <c:pt idx="13">
                  <c:v>8.2908820746142114E-2</c:v>
                </c:pt>
                <c:pt idx="14">
                  <c:v>8.6131903235211513E-2</c:v>
                </c:pt>
                <c:pt idx="15">
                  <c:v>8.934923552492445E-2</c:v>
                </c:pt>
                <c:pt idx="16">
                  <c:v>9.5115146777701484E-2</c:v>
                </c:pt>
                <c:pt idx="17">
                  <c:v>0.10356743760733955</c:v>
                </c:pt>
                <c:pt idx="18">
                  <c:v>0.11203409994313356</c:v>
                </c:pt>
                <c:pt idx="19">
                  <c:v>0.119282700301172</c:v>
                </c:pt>
                <c:pt idx="20">
                  <c:v>0.12922217480663653</c:v>
                </c:pt>
                <c:pt idx="21">
                  <c:v>0.13486219630753685</c:v>
                </c:pt>
                <c:pt idx="22">
                  <c:v>0.14268875613386234</c:v>
                </c:pt>
                <c:pt idx="23">
                  <c:v>0.15059813080942919</c:v>
                </c:pt>
                <c:pt idx="24">
                  <c:v>0.15859082843974107</c:v>
                </c:pt>
                <c:pt idx="25">
                  <c:v>0.16666735250122514</c:v>
                </c:pt>
                <c:pt idx="26">
                  <c:v>0.1748282016729559</c:v>
                </c:pt>
                <c:pt idx="27">
                  <c:v>0.18307386966812114</c:v>
                </c:pt>
                <c:pt idx="28">
                  <c:v>0.19140484506566091</c:v>
                </c:pt>
                <c:pt idx="29">
                  <c:v>0.19982161114204122</c:v>
                </c:pt>
                <c:pt idx="30">
                  <c:v>0.20832464570327128</c:v>
                </c:pt>
                <c:pt idx="31">
                  <c:v>0.2169144209173243</c:v>
                </c:pt>
                <c:pt idx="32">
                  <c:v>0.22559140314701048</c:v>
                </c:pt>
                <c:pt idx="33">
                  <c:v>0.23435605278347657</c:v>
                </c:pt>
                <c:pt idx="34">
                  <c:v>0.24320882408039893</c:v>
                </c:pt>
                <c:pt idx="35">
                  <c:v>0.25215016498901222</c:v>
                </c:pt>
                <c:pt idx="36">
                  <c:v>0.26118051699408729</c:v>
                </c:pt>
                <c:pt idx="37">
                  <c:v>0.27030031495096779</c:v>
                </c:pt>
                <c:pt idx="38">
                  <c:v>0.27950998692377427</c:v>
                </c:pt>
                <c:pt idx="39">
                  <c:v>0.28880995402492454</c:v>
                </c:pt>
                <c:pt idx="40">
                  <c:v>0.29820063025606303</c:v>
                </c:pt>
                <c:pt idx="41">
                  <c:v>0.30768242235052073</c:v>
                </c:pt>
                <c:pt idx="42">
                  <c:v>0.31725572961744419</c:v>
                </c:pt>
                <c:pt idx="43">
                  <c:v>0.32692094378767944</c:v>
                </c:pt>
                <c:pt idx="44">
                  <c:v>0.336678448861567</c:v>
                </c:pt>
                <c:pt idx="45">
                  <c:v>0.34652862095874676</c:v>
                </c:pt>
                <c:pt idx="46">
                  <c:v>0.35647182817008655</c:v>
                </c:pt>
                <c:pt idx="47">
                  <c:v>0.3665084304118652</c:v>
                </c:pt>
                <c:pt idx="48">
                  <c:v>0.37663877928232609</c:v>
                </c:pt>
                <c:pt idx="49">
                  <c:v>0.38686321792070233</c:v>
                </c:pt>
                <c:pt idx="50">
                  <c:v>0.39718208086885815</c:v>
                </c:pt>
                <c:pt idx="51">
                  <c:v>0.40759569393562306</c:v>
                </c:pt>
                <c:pt idx="52">
                  <c:v>0.41810437406397122</c:v>
                </c:pt>
                <c:pt idx="53">
                  <c:v>0.42870842920111751</c:v>
                </c:pt>
                <c:pt idx="54">
                  <c:v>0.43940815817167589</c:v>
                </c:pt>
                <c:pt idx="55">
                  <c:v>0.45020385055397355</c:v>
                </c:pt>
                <c:pt idx="56">
                  <c:v>0.46109578655960387</c:v>
                </c:pt>
                <c:pt idx="57">
                  <c:v>0.47208423691637413</c:v>
                </c:pt>
                <c:pt idx="58">
                  <c:v>0.48316946275469619</c:v>
                </c:pt>
                <c:pt idx="59">
                  <c:v>0.4943517154975503</c:v>
                </c:pt>
                <c:pt idx="60">
                  <c:v>0.5056312367541157</c:v>
                </c:pt>
                <c:pt idx="61">
                  <c:v>0.51700825821714791</c:v>
                </c:pt>
                <c:pt idx="62">
                  <c:v>0.52848300156421157</c:v>
                </c:pt>
                <c:pt idx="63">
                  <c:v>0.5400556783628363</c:v>
                </c:pt>
                <c:pt idx="64">
                  <c:v>0.55172648997971407</c:v>
                </c:pt>
                <c:pt idx="65">
                  <c:v>0.56349562749397419</c:v>
                </c:pt>
                <c:pt idx="66">
                  <c:v>0.57536327161465117</c:v>
                </c:pt>
                <c:pt idx="67">
                  <c:v>0.58732959260241813</c:v>
                </c:pt>
                <c:pt idx="68">
                  <c:v>0.59939475019562061</c:v>
                </c:pt>
                <c:pt idx="69">
                  <c:v>0.61155889354073811</c:v>
                </c:pt>
                <c:pt idx="70">
                  <c:v>0.62382216112727396</c:v>
                </c:pt>
                <c:pt idx="71">
                  <c:v>0.63618468072718293</c:v>
                </c:pt>
                <c:pt idx="72">
                  <c:v>0.64864656933887277</c:v>
                </c:pt>
                <c:pt idx="73">
                  <c:v>0.66120793313581872</c:v>
                </c:pt>
                <c:pt idx="74">
                  <c:v>0.67386886741987007</c:v>
                </c:pt>
                <c:pt idx="75">
                  <c:v>0.68662945657926899</c:v>
                </c:pt>
                <c:pt idx="76">
                  <c:v>0.69948977405141</c:v>
                </c:pt>
                <c:pt idx="77">
                  <c:v>0.7124498822904255</c:v>
                </c:pt>
                <c:pt idx="78">
                  <c:v>0.72550983273956215</c:v>
                </c:pt>
                <c:pt idx="79">
                  <c:v>0.73866966580841964</c:v>
                </c:pt>
                <c:pt idx="80">
                  <c:v>0.75192941085505993</c:v>
                </c:pt>
                <c:pt idx="81">
                  <c:v>0.76528908617300506</c:v>
                </c:pt>
                <c:pt idx="82">
                  <c:v>0.77874869898311916</c:v>
                </c:pt>
                <c:pt idx="83">
                  <c:v>0.79230824543041733</c:v>
                </c:pt>
                <c:pt idx="84">
                  <c:v>0.80596771058576866</c:v>
                </c:pt>
                <c:pt idx="85">
                  <c:v>0.81972706845252219</c:v>
                </c:pt>
                <c:pt idx="86">
                  <c:v>0.83358628197800844</c:v>
                </c:pt>
                <c:pt idx="87">
                  <c:v>0.84754530306996745</c:v>
                </c:pt>
                <c:pt idx="88">
                  <c:v>0.86160407261782035</c:v>
                </c:pt>
                <c:pt idx="89">
                  <c:v>0.87576252051881753</c:v>
                </c:pt>
                <c:pt idx="90">
                  <c:v>0.89002056570900534</c:v>
                </c:pt>
                <c:pt idx="91">
                  <c:v>0.90437811619899744</c:v>
                </c:pt>
                <c:pt idx="92">
                  <c:v>0.91883506911452317</c:v>
                </c:pt>
                <c:pt idx="93">
                  <c:v>0.93339131074169646</c:v>
                </c:pt>
                <c:pt idx="94">
                  <c:v>0.94804671657697137</c:v>
                </c:pt>
                <c:pt idx="95">
                  <c:v>0.96280115138174782</c:v>
                </c:pt>
                <c:pt idx="96">
                  <c:v>0.97765446924157051</c:v>
                </c:pt>
                <c:pt idx="97">
                  <c:v>0.99260651362984276</c:v>
                </c:pt>
                <c:pt idx="98">
                  <c:v>1.0076571174760518</c:v>
                </c:pt>
                <c:pt idx="99">
                  <c:v>1.0228061032383746</c:v>
                </c:pt>
                <c:pt idx="100">
                  <c:v>1.0380532829806575</c:v>
                </c:pt>
                <c:pt idx="101">
                  <c:v>1.053398458453662</c:v>
                </c:pt>
                <c:pt idx="102">
                  <c:v>1.0688414211805093</c:v>
                </c:pt>
                <c:pt idx="103">
                  <c:v>1.084381952546267</c:v>
                </c:pt>
                <c:pt idx="104">
                  <c:v>1.1000198238915653</c:v>
                </c:pt>
                <c:pt idx="105">
                  <c:v>1.1157547966101882</c:v>
                </c:pt>
                <c:pt idx="106">
                  <c:v>1.1315866222505255</c:v>
                </c:pt>
                <c:pt idx="107">
                  <c:v>1.1475150426208161</c:v>
                </c:pt>
                <c:pt idx="108">
                  <c:v>1.1635397898980882</c:v>
                </c:pt>
                <c:pt idx="109">
                  <c:v>1.1796605867406802</c:v>
                </c:pt>
                <c:pt idx="110">
                  <c:v>1.1958771464042661</c:v>
                </c:pt>
                <c:pt idx="111">
                  <c:v>1.2121891728612801</c:v>
                </c:pt>
                <c:pt idx="112">
                  <c:v>1.2285963609236248</c:v>
                </c:pt>
                <c:pt idx="113">
                  <c:v>1.2450983963685718</c:v>
                </c:pt>
                <c:pt idx="114">
                  <c:v>1.2616949560677411</c:v>
                </c:pt>
                <c:pt idx="115">
                  <c:v>1.2783857081190531</c:v>
                </c:pt>
                <c:pt idx="116">
                  <c:v>1.2951703119815332</c:v>
                </c:pt>
                <c:pt idx="117">
                  <c:v>1.3120484186128685</c:v>
                </c:pt>
                <c:pt idx="118">
                  <c:v>1.3290196706096062</c:v>
                </c:pt>
                <c:pt idx="119">
                  <c:v>1.3460837023498462</c:v>
                </c:pt>
                <c:pt idx="120">
                  <c:v>1.3632401401383674</c:v>
                </c:pt>
                <c:pt idx="121">
                  <c:v>1.3804886023540124</c:v>
                </c:pt>
                <c:pt idx="122">
                  <c:v>1.397828699599251</c:v>
                </c:pt>
                <c:pt idx="123">
                  <c:v>1.4152600348518019</c:v>
                </c:pt>
                <c:pt idx="124">
                  <c:v>1.4327822036181623</c:v>
                </c:pt>
                <c:pt idx="125">
                  <c:v>1.4503947940889685</c:v>
                </c:pt>
                <c:pt idx="126">
                  <c:v>1.4680973872960323</c:v>
                </c:pt>
                <c:pt idx="127">
                  <c:v>1.4858895572709747</c:v>
                </c:pt>
                <c:pt idx="128">
                  <c:v>1.5037708712052718</c:v>
                </c:pt>
                <c:pt idx="129">
                  <c:v>1.5217408896116806</c:v>
                </c:pt>
                <c:pt idx="130">
                  <c:v>1.5397991664868431</c:v>
                </c:pt>
                <c:pt idx="131">
                  <c:v>1.5579452494750097</c:v>
                </c:pt>
                <c:pt idx="132">
                  <c:v>1.5761786800327366</c:v>
                </c:pt>
                <c:pt idx="133">
                  <c:v>1.5944989935944414</c:v>
                </c:pt>
                <c:pt idx="134">
                  <c:v>1.6129057197387151</c:v>
                </c:pt>
                <c:pt idx="135">
                  <c:v>1.6313983823552567</c:v>
                </c:pt>
                <c:pt idx="136">
                  <c:v>1.6499764998123458</c:v>
                </c:pt>
                <c:pt idx="137">
                  <c:v>1.6686395851246973</c:v>
                </c:pt>
                <c:pt idx="138">
                  <c:v>1.6873871461216374</c:v>
                </c:pt>
                <c:pt idx="139">
                  <c:v>1.7062186856154502</c:v>
                </c:pt>
                <c:pt idx="140">
                  <c:v>1.7251337015698158</c:v>
                </c:pt>
              </c:numCache>
            </c:numRef>
          </c:val>
        </c:ser>
        <c:ser>
          <c:idx val="24"/>
          <c:order val="1"/>
          <c:tx>
            <c:v>Hansen_f(CO2)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'co2'!$A$6:$A$146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'co2'!$O$6:$O$146</c:f>
              <c:numCache>
                <c:formatCode>0.0000</c:formatCode>
                <c:ptCount val="141"/>
                <c:pt idx="0">
                  <c:v>1.0961957927266017E-2</c:v>
                </c:pt>
                <c:pt idx="1">
                  <c:v>1.4854977293423454E-2</c:v>
                </c:pt>
                <c:pt idx="2">
                  <c:v>1.9656928456034169E-2</c:v>
                </c:pt>
                <c:pt idx="3">
                  <c:v>2.2349700232289223E-2</c:v>
                </c:pt>
                <c:pt idx="4">
                  <c:v>2.541512887793199E-2</c:v>
                </c:pt>
                <c:pt idx="5">
                  <c:v>2.9227037366244657E-2</c:v>
                </c:pt>
                <c:pt idx="6">
                  <c:v>3.2871213522941034E-2</c:v>
                </c:pt>
                <c:pt idx="7">
                  <c:v>3.715016357262764E-2</c:v>
                </c:pt>
                <c:pt idx="8">
                  <c:v>4.1580112447026023E-2</c:v>
                </c:pt>
                <c:pt idx="9">
                  <c:v>4.9508634045159636E-2</c:v>
                </c:pt>
                <c:pt idx="10">
                  <c:v>5.6401082586169236E-2</c:v>
                </c:pt>
                <c:pt idx="11">
                  <c:v>6.1528804334106395E-2</c:v>
                </c:pt>
                <c:pt idx="12">
                  <c:v>6.743351365723281E-2</c:v>
                </c:pt>
                <c:pt idx="13">
                  <c:v>7.9087332547027267E-2</c:v>
                </c:pt>
                <c:pt idx="14">
                  <c:v>8.2173383042427606E-2</c:v>
                </c:pt>
                <c:pt idx="15">
                  <c:v>8.5254785984702569E-2</c:v>
                </c:pt>
                <c:pt idx="16">
                  <c:v>9.0779237128346277E-2</c:v>
                </c:pt>
                <c:pt idx="17">
                  <c:v>9.8882542387011052E-2</c:v>
                </c:pt>
                <c:pt idx="18">
                  <c:v>0.10700554862058692</c:v>
                </c:pt>
                <c:pt idx="19">
                  <c:v>0.11396463951926333</c:v>
                </c:pt>
                <c:pt idx="20">
                  <c:v>0.12351418325848716</c:v>
                </c:pt>
                <c:pt idx="21">
                  <c:v>0.12893656828426928</c:v>
                </c:pt>
                <c:pt idx="22">
                  <c:v>0.13646546189275929</c:v>
                </c:pt>
                <c:pt idx="23">
                  <c:v>0.144079146874073</c:v>
                </c:pt>
                <c:pt idx="24">
                  <c:v>0.1517782704658826</c:v>
                </c:pt>
                <c:pt idx="25">
                  <c:v>0.15956347817417083</c:v>
                </c:pt>
                <c:pt idx="26">
                  <c:v>0.16743541361579611</c:v>
                </c:pt>
                <c:pt idx="27">
                  <c:v>0.17539471835937809</c:v>
                </c:pt>
                <c:pt idx="28">
                  <c:v>0.18344203176489449</c:v>
                </c:pt>
                <c:pt idx="29">
                  <c:v>0.19157799082190058</c:v>
                </c:pt>
                <c:pt idx="30">
                  <c:v>0.19980322998645181</c:v>
                </c:pt>
                <c:pt idx="31">
                  <c:v>0.20811838101681465</c:v>
                </c:pt>
                <c:pt idx="32">
                  <c:v>0.21652407280803065</c:v>
                </c:pt>
                <c:pt idx="33">
                  <c:v>0.22502093122540587</c:v>
                </c:pt>
                <c:pt idx="34">
                  <c:v>0.23360957893699522</c:v>
                </c:pt>
                <c:pt idx="35">
                  <c:v>0.24229063524517369</c:v>
                </c:pt>
                <c:pt idx="36">
                  <c:v>0.25106471591735519</c:v>
                </c:pt>
                <c:pt idx="37">
                  <c:v>0.25993243301594793</c:v>
                </c:pt>
                <c:pt idx="38">
                  <c:v>0.26889439472763627</c:v>
                </c:pt>
                <c:pt idx="39">
                  <c:v>0.27795120519205263</c:v>
                </c:pt>
                <c:pt idx="40">
                  <c:v>0.28710346432994449</c:v>
                </c:pt>
                <c:pt idx="41">
                  <c:v>0.29635176767091781</c:v>
                </c:pt>
                <c:pt idx="42">
                  <c:v>0.3056967061808375</c:v>
                </c:pt>
                <c:pt idx="43">
                  <c:v>0.31513886608898684</c:v>
                </c:pt>
                <c:pt idx="44">
                  <c:v>0.32467882871507431</c:v>
                </c:pt>
                <c:pt idx="45">
                  <c:v>0.33431717029617208</c:v>
                </c:pt>
                <c:pt idx="46">
                  <c:v>0.34405446181369481</c:v>
                </c:pt>
                <c:pt idx="47">
                  <c:v>0.35389126882050426</c:v>
                </c:pt>
                <c:pt idx="48">
                  <c:v>0.36382815126824392</c:v>
                </c:pt>
                <c:pt idx="49">
                  <c:v>0.37386566333498628</c:v>
                </c:pt>
                <c:pt idx="50">
                  <c:v>0.38400435325331495</c:v>
                </c:pt>
                <c:pt idx="51">
                  <c:v>0.39424476313892481</c:v>
                </c:pt>
                <c:pt idx="52">
                  <c:v>0.40458742881983867</c:v>
                </c:pt>
                <c:pt idx="53">
                  <c:v>0.41503287966635688</c:v>
                </c:pt>
                <c:pt idx="54">
                  <c:v>0.42558163842182567</c:v>
                </c:pt>
                <c:pt idx="55">
                  <c:v>0.43623422103433762</c:v>
                </c:pt>
                <c:pt idx="56">
                  <c:v>0.44699113648945837</c:v>
                </c:pt>
                <c:pt idx="57">
                  <c:v>0.45785288664409685</c:v>
                </c:pt>
                <c:pt idx="58">
                  <c:v>0.46881996606159937</c:v>
                </c:pt>
                <c:pt idx="59">
                  <c:v>0.47989286184819541</c:v>
                </c:pt>
                <c:pt idx="60">
                  <c:v>0.49107205349088273</c:v>
                </c:pt>
                <c:pt idx="61">
                  <c:v>0.5023580126968632</c:v>
                </c:pt>
                <c:pt idx="62">
                  <c:v>0.5137512032346272</c:v>
                </c:pt>
                <c:pt idx="63">
                  <c:v>0.52525208077679486</c:v>
                </c:pt>
                <c:pt idx="64">
                  <c:v>0.53686109274481397</c:v>
                </c:pt>
                <c:pt idx="65">
                  <c:v>0.54857867815561878</c:v>
                </c:pt>
                <c:pt idx="66">
                  <c:v>0.56040526747034192</c:v>
                </c:pt>
                <c:pt idx="67">
                  <c:v>0.5723412824452041</c:v>
                </c:pt>
                <c:pt idx="68">
                  <c:v>0.58438713598465086</c:v>
                </c:pt>
                <c:pt idx="69">
                  <c:v>0.59654323199685977</c:v>
                </c:pt>
                <c:pt idx="70">
                  <c:v>0.60880996525170439</c:v>
                </c:pt>
                <c:pt idx="71">
                  <c:v>0.62118772124127608</c:v>
                </c:pt>
                <c:pt idx="72">
                  <c:v>0.63367687604306078</c:v>
                </c:pt>
                <c:pt idx="73">
                  <c:v>0.6462777961858609</c:v>
                </c:pt>
                <c:pt idx="74">
                  <c:v>0.65899083851856333</c:v>
                </c:pt>
                <c:pt idx="75">
                  <c:v>0.67181635008183249</c:v>
                </c:pt>
                <c:pt idx="76">
                  <c:v>0.68475466798283524</c:v>
                </c:pt>
                <c:pt idx="77">
                  <c:v>0.6978061192730729</c:v>
                </c:pt>
                <c:pt idx="78">
                  <c:v>0.71097102082941288</c:v>
                </c:pt>
                <c:pt idx="79">
                  <c:v>0.72424967923840355</c:v>
                </c:pt>
                <c:pt idx="80">
                  <c:v>0.73764239068395598</c:v>
                </c:pt>
                <c:pt idx="81">
                  <c:v>0.7511494408384688</c:v>
                </c:pt>
                <c:pt idx="82">
                  <c:v>0.76477110475748511</c:v>
                </c:pt>
                <c:pt idx="83">
                  <c:v>0.77850764677794315</c:v>
                </c:pt>
                <c:pt idx="84">
                  <c:v>0.79235932042010571</c:v>
                </c:pt>
                <c:pt idx="85">
                  <c:v>0.80632636829324156</c:v>
                </c:pt>
                <c:pt idx="86">
                  <c:v>0.8204090220051109</c:v>
                </c:pt>
                <c:pt idx="87">
                  <c:v>0.83460750207534484</c:v>
                </c:pt>
                <c:pt idx="88">
                  <c:v>0.84892201785276455</c:v>
                </c:pt>
                <c:pt idx="89">
                  <c:v>0.86335276743670519</c:v>
                </c:pt>
                <c:pt idx="90">
                  <c:v>0.87789993760241358</c:v>
                </c:pt>
                <c:pt idx="91">
                  <c:v>0.89256370373055427</c:v>
                </c:pt>
                <c:pt idx="92">
                  <c:v>0.90734422974090057</c:v>
                </c:pt>
                <c:pt idx="93">
                  <c:v>0.92224166803023555</c:v>
                </c:pt>
                <c:pt idx="94">
                  <c:v>0.93725615941453144</c:v>
                </c:pt>
                <c:pt idx="95">
                  <c:v>0.95238783307543495</c:v>
                </c:pt>
                <c:pt idx="96">
                  <c:v>0.96763680651110506</c:v>
                </c:pt>
                <c:pt idx="97">
                  <c:v>0.9830031854914395</c:v>
                </c:pt>
                <c:pt idx="98">
                  <c:v>0.99848706401772258</c:v>
                </c:pt>
                <c:pt idx="99">
                  <c:v>1.0140885242867261</c:v>
                </c:pt>
                <c:pt idx="100">
                  <c:v>1.0298076366592903</c:v>
                </c:pt>
                <c:pt idx="101">
                  <c:v>1.0456444596334054</c:v>
                </c:pt>
                <c:pt idx="102">
                  <c:v>1.0615990398218167</c:v>
                </c:pt>
                <c:pt idx="103">
                  <c:v>1.0776714119341737</c:v>
                </c:pt>
                <c:pt idx="104">
                  <c:v>1.0938615987637279</c:v>
                </c:pt>
                <c:pt idx="105">
                  <c:v>1.1101696111785941</c:v>
                </c:pt>
                <c:pt idx="106">
                  <c:v>1.1265954481175871</c:v>
                </c:pt>
                <c:pt idx="107">
                  <c:v>1.1431390965906278</c:v>
                </c:pt>
                <c:pt idx="108">
                  <c:v>1.1598005316837228</c:v>
                </c:pt>
                <c:pt idx="109">
                  <c:v>1.1765797165685123</c:v>
                </c:pt>
                <c:pt idx="110">
                  <c:v>1.1934766025163828</c:v>
                </c:pt>
                <c:pt idx="111">
                  <c:v>1.2104911289171312</c:v>
                </c:pt>
                <c:pt idx="112">
                  <c:v>1.2276232233021609</c:v>
                </c:pt>
                <c:pt idx="113">
                  <c:v>1.2448728013722035</c:v>
                </c:pt>
                <c:pt idx="114">
                  <c:v>1.2622397670295413</c:v>
                </c:pt>
                <c:pt idx="115">
                  <c:v>1.2797240124146958</c:v>
                </c:pt>
                <c:pt idx="116">
                  <c:v>1.2973254179475686</c:v>
                </c:pt>
                <c:pt idx="117">
                  <c:v>1.3150438523730021</c:v>
                </c:pt>
                <c:pt idx="118">
                  <c:v>1.3328791728107161</c:v>
                </c:pt>
                <c:pt idx="119">
                  <c:v>1.3508312248095888</c:v>
                </c:pt>
                <c:pt idx="120">
                  <c:v>1.3688998424062506</c:v>
                </c:pt>
                <c:pt idx="121">
                  <c:v>1.3870848481879243</c:v>
                </c:pt>
                <c:pt idx="122">
                  <c:v>1.4053860533594924</c:v>
                </c:pt>
                <c:pt idx="123">
                  <c:v>1.4238032578147184</c:v>
                </c:pt>
                <c:pt idx="124">
                  <c:v>1.4423362502115828</c:v>
                </c:pt>
                <c:pt idx="125">
                  <c:v>1.4609848080516745</c:v>
                </c:pt>
                <c:pt idx="126">
                  <c:v>1.4797486977635719</c:v>
                </c:pt>
                <c:pt idx="127">
                  <c:v>1.4986276747901717</c:v>
                </c:pt>
                <c:pt idx="128">
                  <c:v>1.5176214836798783</c:v>
                </c:pt>
                <c:pt idx="129">
                  <c:v>1.5367298581815896</c:v>
                </c:pt>
                <c:pt idx="130">
                  <c:v>1.555952521343442</c:v>
                </c:pt>
                <c:pt idx="131">
                  <c:v>1.5752891856151914</c:v>
                </c:pt>
                <c:pt idx="132">
                  <c:v>1.5947395529541961</c:v>
                </c:pt>
                <c:pt idx="133">
                  <c:v>1.6143033149349091</c:v>
                </c:pt>
                <c:pt idx="134">
                  <c:v>1.6339801528618014</c:v>
                </c:pt>
                <c:pt idx="135">
                  <c:v>1.6537697378856364</c:v>
                </c:pt>
                <c:pt idx="136">
                  <c:v>1.6736717311230147</c:v>
                </c:pt>
                <c:pt idx="137">
                  <c:v>1.6936857837791039</c:v>
                </c:pt>
                <c:pt idx="138">
                  <c:v>1.7138115372734537</c:v>
                </c:pt>
                <c:pt idx="139">
                  <c:v>1.7340486233688361</c:v>
                </c:pt>
                <c:pt idx="140">
                  <c:v>1.7543966643029829</c:v>
                </c:pt>
              </c:numCache>
            </c:numRef>
          </c:val>
        </c:ser>
        <c:marker val="1"/>
        <c:axId val="98077696"/>
        <c:axId val="98088064"/>
      </c:lineChart>
      <c:catAx>
        <c:axId val="98077696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year</a:t>
                </a:r>
              </a:p>
            </c:rich>
          </c:tx>
          <c:layout>
            <c:manualLayout>
              <c:xMode val="edge"/>
              <c:yMode val="edge"/>
              <c:x val="0.45803698435277385"/>
              <c:y val="0.9401330376940133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88064"/>
        <c:crossesAt val="-0.5"/>
        <c:auto val="1"/>
        <c:lblAlgn val="ctr"/>
        <c:lblOffset val="100"/>
        <c:tickLblSkip val="10"/>
        <c:tickMarkSkip val="10"/>
      </c:catAx>
      <c:valAx>
        <c:axId val="98088064"/>
        <c:scaling>
          <c:orientation val="minMax"/>
          <c:max val="2"/>
          <c:min val="-0.5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forcing</a:t>
                </a:r>
              </a:p>
            </c:rich>
          </c:tx>
          <c:layout>
            <c:manualLayout>
              <c:xMode val="edge"/>
              <c:yMode val="edge"/>
              <c:x val="1.1379800853485065E-2"/>
              <c:y val="0.456762749445676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77696"/>
        <c:crosses val="autoZero"/>
        <c:crossBetween val="between"/>
        <c:majorUnit val="0.5"/>
        <c:minorUnit val="0.0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55476529160736"/>
          <c:y val="0.47671840354767187"/>
          <c:w val="0.12375533428165007"/>
          <c:h val="6.0975609756097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808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normalized log(CO2) v. normalized Hansen 1988 forcing function, scenario B</a:t>
            </a:r>
          </a:p>
        </c:rich>
      </c:tx>
      <c:layout>
        <c:manualLayout>
          <c:xMode val="edge"/>
          <c:yMode val="edge"/>
          <c:x val="0.13309613166430287"/>
          <c:y val="2.4875646062311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81497852778113E-2"/>
          <c:y val="0.12338320446906528"/>
          <c:w val="0.7708187732216043"/>
          <c:h val="0.77015000208916562"/>
        </c:manualLayout>
      </c:layout>
      <c:lineChart>
        <c:grouping val="standard"/>
        <c:ser>
          <c:idx val="17"/>
          <c:order val="0"/>
          <c:tx>
            <c:v>log(CO2)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'co2'!$A$6:$A$149</c:f>
              <c:strCache>
                <c:ptCount val="14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  <c:pt idx="143">
                  <c:v>Notes:</c:v>
                </c:pt>
              </c:strCache>
            </c:strRef>
          </c:cat>
          <c:val>
            <c:numRef>
              <c:f>'co2'!$T$6:$T$149</c:f>
              <c:numCache>
                <c:formatCode>0.0000</c:formatCode>
                <c:ptCount val="144"/>
                <c:pt idx="0">
                  <c:v>1.1527538312551894E-2</c:v>
                </c:pt>
                <c:pt idx="1">
                  <c:v>1.5618615550106922E-2</c:v>
                </c:pt>
                <c:pt idx="2">
                  <c:v>2.0662848557410279E-2</c:v>
                </c:pt>
                <c:pt idx="3">
                  <c:v>2.349050970045764E-2</c:v>
                </c:pt>
                <c:pt idx="4">
                  <c:v>2.6708644382349534E-2</c:v>
                </c:pt>
                <c:pt idx="5">
                  <c:v>3.0709182958136332E-2</c:v>
                </c:pt>
                <c:pt idx="6">
                  <c:v>3.4532382471952235E-2</c:v>
                </c:pt>
                <c:pt idx="7">
                  <c:v>3.901991174298497E-2</c:v>
                </c:pt>
                <c:pt idx="8">
                  <c:v>4.3663950563698102E-2</c:v>
                </c:pt>
                <c:pt idx="9">
                  <c:v>5.1970952140117689E-2</c:v>
                </c:pt>
                <c:pt idx="10">
                  <c:v>5.9187545657283278E-2</c:v>
                </c:pt>
                <c:pt idx="11">
                  <c:v>6.4553483870120831E-2</c:v>
                </c:pt>
                <c:pt idx="12">
                  <c:v>7.0729410457958913E-2</c:v>
                </c:pt>
                <c:pt idx="13">
                  <c:v>8.2908820746142114E-2</c:v>
                </c:pt>
                <c:pt idx="14">
                  <c:v>8.6131903235211513E-2</c:v>
                </c:pt>
                <c:pt idx="15">
                  <c:v>8.934923552492445E-2</c:v>
                </c:pt>
                <c:pt idx="16">
                  <c:v>9.5115146777701484E-2</c:v>
                </c:pt>
                <c:pt idx="17">
                  <c:v>0.10356743760733955</c:v>
                </c:pt>
                <c:pt idx="18">
                  <c:v>0.11203409994313356</c:v>
                </c:pt>
                <c:pt idx="19">
                  <c:v>0.119282700301172</c:v>
                </c:pt>
                <c:pt idx="20">
                  <c:v>0.12922217480663653</c:v>
                </c:pt>
                <c:pt idx="21">
                  <c:v>0.13486219630753685</c:v>
                </c:pt>
                <c:pt idx="22">
                  <c:v>0.14268875613386234</c:v>
                </c:pt>
                <c:pt idx="23">
                  <c:v>0.15059813080942919</c:v>
                </c:pt>
                <c:pt idx="24">
                  <c:v>0.15859082843974107</c:v>
                </c:pt>
                <c:pt idx="25">
                  <c:v>0.16666735250122514</c:v>
                </c:pt>
                <c:pt idx="26">
                  <c:v>0.1748282016729559</c:v>
                </c:pt>
                <c:pt idx="27">
                  <c:v>0.18307386966812114</c:v>
                </c:pt>
                <c:pt idx="28">
                  <c:v>0.19140484506566091</c:v>
                </c:pt>
                <c:pt idx="29">
                  <c:v>0.19982161114204122</c:v>
                </c:pt>
                <c:pt idx="30">
                  <c:v>0.20828285694436111</c:v>
                </c:pt>
                <c:pt idx="31">
                  <c:v>0.21678860767761562</c:v>
                </c:pt>
                <c:pt idx="32">
                  <c:v>0.22533888636326221</c:v>
                </c:pt>
                <c:pt idx="33">
                  <c:v>0.23393371383468065</c:v>
                </c:pt>
                <c:pt idx="34">
                  <c:v>0.24257310873306825</c:v>
                </c:pt>
                <c:pt idx="35">
                  <c:v>0.25125708750374998</c:v>
                </c:pt>
                <c:pt idx="36">
                  <c:v>0.25998566439293835</c:v>
                </c:pt>
                <c:pt idx="37">
                  <c:v>0.26875885144491041</c:v>
                </c:pt>
                <c:pt idx="38">
                  <c:v>0.27757665849962487</c:v>
                </c:pt>
                <c:pt idx="39">
                  <c:v>0.28643909319078076</c:v>
                </c:pt>
                <c:pt idx="40">
                  <c:v>0.29530217472789927</c:v>
                </c:pt>
                <c:pt idx="41">
                  <c:v>0.3041658999865709</c:v>
                </c:pt>
                <c:pt idx="42">
                  <c:v>0.31303026585701671</c:v>
                </c:pt>
                <c:pt idx="43">
                  <c:v>0.32189526924402578</c:v>
                </c:pt>
                <c:pt idx="44">
                  <c:v>0.33076090706690159</c:v>
                </c:pt>
                <c:pt idx="45">
                  <c:v>0.33962717625938277</c:v>
                </c:pt>
                <c:pt idx="46">
                  <c:v>0.34849407376958957</c:v>
                </c:pt>
                <c:pt idx="47">
                  <c:v>0.35736159655995953</c:v>
                </c:pt>
                <c:pt idx="48">
                  <c:v>0.36622974160718258</c:v>
                </c:pt>
                <c:pt idx="49">
                  <c:v>0.3750985059021405</c:v>
                </c:pt>
                <c:pt idx="50">
                  <c:v>0.38391169790292384</c:v>
                </c:pt>
                <c:pt idx="51">
                  <c:v>0.39268202858700163</c:v>
                </c:pt>
                <c:pt idx="52">
                  <c:v>0.40140991283355282</c:v>
                </c:pt>
                <c:pt idx="53">
                  <c:v>0.41009575952697619</c:v>
                </c:pt>
                <c:pt idx="54">
                  <c:v>0.41873997167183497</c:v>
                </c:pt>
                <c:pt idx="55">
                  <c:v>0.42734294650505883</c:v>
                </c:pt>
                <c:pt idx="56">
                  <c:v>0.43590507560547687</c:v>
                </c:pt>
                <c:pt idx="57">
                  <c:v>0.44442674500076773</c:v>
                </c:pt>
                <c:pt idx="58">
                  <c:v>0.45290833527189345</c:v>
                </c:pt>
                <c:pt idx="59">
                  <c:v>0.46135022165508216</c:v>
                </c:pt>
                <c:pt idx="60">
                  <c:v>0.46975277414145428</c:v>
                </c:pt>
                <c:pt idx="61">
                  <c:v>0.47811635757431226</c:v>
                </c:pt>
                <c:pt idx="62">
                  <c:v>0.48644133174420068</c:v>
                </c:pt>
                <c:pt idx="63">
                  <c:v>0.49472805148178906</c:v>
                </c:pt>
                <c:pt idx="64">
                  <c:v>0.50297686674860576</c:v>
                </c:pt>
                <c:pt idx="65">
                  <c:v>0.511188122725729</c:v>
                </c:pt>
                <c:pt idx="66">
                  <c:v>0.51936215990046419</c:v>
                </c:pt>
                <c:pt idx="67">
                  <c:v>0.52749931415105022</c:v>
                </c:pt>
                <c:pt idx="68">
                  <c:v>0.53559991682948371</c:v>
                </c:pt>
                <c:pt idx="69">
                  <c:v>0.54366429484247702</c:v>
                </c:pt>
                <c:pt idx="70">
                  <c:v>0.55169277073062428</c:v>
                </c:pt>
                <c:pt idx="71">
                  <c:v>0.55968566274580112</c:v>
                </c:pt>
                <c:pt idx="72">
                  <c:v>0.567643284926867</c:v>
                </c:pt>
                <c:pt idx="73">
                  <c:v>0.57556594717370413</c:v>
                </c:pt>
                <c:pt idx="74">
                  <c:v>0.58345395531963018</c:v>
                </c:pt>
                <c:pt idx="75">
                  <c:v>0.59130761120223518</c:v>
                </c:pt>
                <c:pt idx="76">
                  <c:v>0.59912721273269642</c:v>
                </c:pt>
                <c:pt idx="77">
                  <c:v>0.60691305396357365</c:v>
                </c:pt>
                <c:pt idx="78">
                  <c:v>0.6146654251551682</c:v>
                </c:pt>
                <c:pt idx="79">
                  <c:v>0.62238461284045188</c:v>
                </c:pt>
                <c:pt idx="80">
                  <c:v>0.63007089988860676</c:v>
                </c:pt>
                <c:pt idx="81">
                  <c:v>0.63772456556723434</c:v>
                </c:pt>
                <c:pt idx="82">
                  <c:v>0.64534588560323081</c:v>
                </c:pt>
                <c:pt idx="83">
                  <c:v>0.6529351322423953</c:v>
                </c:pt>
                <c:pt idx="84">
                  <c:v>0.66049257430777786</c:v>
                </c:pt>
                <c:pt idx="85">
                  <c:v>0.66801847725682195</c:v>
                </c:pt>
                <c:pt idx="86">
                  <c:v>0.67551310323730962</c:v>
                </c:pt>
                <c:pt idx="87">
                  <c:v>0.68297671114215253</c:v>
                </c:pt>
                <c:pt idx="88">
                  <c:v>0.69040955666305459</c:v>
                </c:pt>
                <c:pt idx="89">
                  <c:v>0.69781189234307361</c:v>
                </c:pt>
                <c:pt idx="90">
                  <c:v>0.70518396762810942</c:v>
                </c:pt>
                <c:pt idx="91">
                  <c:v>0.7125260289173323</c:v>
                </c:pt>
                <c:pt idx="92">
                  <c:v>0.71983831961261469</c:v>
                </c:pt>
                <c:pt idx="93">
                  <c:v>0.72712108016693178</c:v>
                </c:pt>
                <c:pt idx="94">
                  <c:v>0.73437454813182124</c:v>
                </c:pt>
                <c:pt idx="95">
                  <c:v>0.74159895820386246</c:v>
                </c:pt>
                <c:pt idx="96">
                  <c:v>0.74879454227025377</c:v>
                </c:pt>
                <c:pt idx="97">
                  <c:v>0.75596152945347161</c:v>
                </c:pt>
                <c:pt idx="98">
                  <c:v>0.76310014615503874</c:v>
                </c:pt>
                <c:pt idx="99">
                  <c:v>0.77021061609844788</c:v>
                </c:pt>
                <c:pt idx="100">
                  <c:v>0.77729316037122786</c:v>
                </c:pt>
                <c:pt idx="101">
                  <c:v>0.7843479974661951</c:v>
                </c:pt>
                <c:pt idx="102">
                  <c:v>0.79137534332189341</c:v>
                </c:pt>
                <c:pt idx="103">
                  <c:v>0.79837541136225521</c:v>
                </c:pt>
                <c:pt idx="104">
                  <c:v>0.80534841253549661</c:v>
                </c:pt>
                <c:pt idx="105">
                  <c:v>0.81229455535225703</c:v>
                </c:pt>
                <c:pt idx="106">
                  <c:v>0.81921404592301728</c:v>
                </c:pt>
                <c:pt idx="107">
                  <c:v>0.82610708799478838</c:v>
                </c:pt>
                <c:pt idx="108">
                  <c:v>0.83297388298711417</c:v>
                </c:pt>
                <c:pt idx="109">
                  <c:v>0.83981463002739087</c:v>
                </c:pt>
                <c:pt idx="110">
                  <c:v>0.84662952598550523</c:v>
                </c:pt>
                <c:pt idx="111">
                  <c:v>0.85341876550783857</c:v>
                </c:pt>
                <c:pt idx="112">
                  <c:v>0.86018254105062553</c:v>
                </c:pt>
                <c:pt idx="113">
                  <c:v>0.86692104291268035</c:v>
                </c:pt>
                <c:pt idx="114">
                  <c:v>0.87363445926753291</c:v>
                </c:pt>
                <c:pt idx="115">
                  <c:v>0.88032297619495437</c:v>
                </c:pt>
                <c:pt idx="116">
                  <c:v>0.88698677771190415</c:v>
                </c:pt>
                <c:pt idx="117">
                  <c:v>0.89362604580290983</c:v>
                </c:pt>
                <c:pt idx="118">
                  <c:v>0.90024096044988444</c:v>
                </c:pt>
                <c:pt idx="119">
                  <c:v>0.90683169966140498</c:v>
                </c:pt>
                <c:pt idx="120">
                  <c:v>0.91339843950145849</c:v>
                </c:pt>
                <c:pt idx="121">
                  <c:v>0.9199413541176531</c:v>
                </c:pt>
                <c:pt idx="122">
                  <c:v>0.92646061576894179</c:v>
                </c:pt>
                <c:pt idx="123">
                  <c:v>0.93295639485282567</c:v>
                </c:pt>
                <c:pt idx="124">
                  <c:v>0.93942885993207748</c:v>
                </c:pt>
                <c:pt idx="125">
                  <c:v>0.94587817776099758</c:v>
                </c:pt>
                <c:pt idx="126">
                  <c:v>0.95230451331118027</c:v>
                </c:pt>
                <c:pt idx="127">
                  <c:v>0.95870802979684189</c:v>
                </c:pt>
                <c:pt idx="128">
                  <c:v>0.96508888869968579</c:v>
                </c:pt>
                <c:pt idx="129">
                  <c:v>0.97144724979334895</c:v>
                </c:pt>
                <c:pt idx="130">
                  <c:v>0.97778327116739616</c:v>
                </c:pt>
                <c:pt idx="131">
                  <c:v>0.98409710925090788</c:v>
                </c:pt>
                <c:pt idx="132">
                  <c:v>0.9903889188356555</c:v>
                </c:pt>
                <c:pt idx="133">
                  <c:v>0.99665885309886626</c:v>
                </c:pt>
                <c:pt idx="134">
                  <c:v>1.0029070636256081</c:v>
                </c:pt>
                <c:pt idx="135">
                  <c:v>1.0091337004307726</c:v>
                </c:pt>
                <c:pt idx="136">
                  <c:v>1.0153389119806884</c:v>
                </c:pt>
                <c:pt idx="137">
                  <c:v>1.0215228452143579</c:v>
                </c:pt>
                <c:pt idx="138">
                  <c:v>1.0276856455643424</c:v>
                </c:pt>
                <c:pt idx="139">
                  <c:v>1.033827456977283</c:v>
                </c:pt>
                <c:pt idx="140">
                  <c:v>1.0399484219340678</c:v>
                </c:pt>
              </c:numCache>
            </c:numRef>
          </c:val>
        </c:ser>
        <c:ser>
          <c:idx val="24"/>
          <c:order val="1"/>
          <c:tx>
            <c:v>Hansen_f(CO2)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'co2'!$A$6:$A$149</c:f>
              <c:strCache>
                <c:ptCount val="14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  <c:pt idx="143">
                  <c:v>Notes:</c:v>
                </c:pt>
              </c:strCache>
            </c:strRef>
          </c:cat>
          <c:val>
            <c:numRef>
              <c:f>'co2'!$V$6:$V$149</c:f>
              <c:numCache>
                <c:formatCode>0.0000</c:formatCode>
                <c:ptCount val="144"/>
                <c:pt idx="0">
                  <c:v>1.0961957927266017E-2</c:v>
                </c:pt>
                <c:pt idx="1">
                  <c:v>1.4854977293423454E-2</c:v>
                </c:pt>
                <c:pt idx="2">
                  <c:v>1.9656928456034169E-2</c:v>
                </c:pt>
                <c:pt idx="3">
                  <c:v>2.2349700232289223E-2</c:v>
                </c:pt>
                <c:pt idx="4">
                  <c:v>2.541512887793199E-2</c:v>
                </c:pt>
                <c:pt idx="5">
                  <c:v>2.9227037366244657E-2</c:v>
                </c:pt>
                <c:pt idx="6">
                  <c:v>3.2871213522941034E-2</c:v>
                </c:pt>
                <c:pt idx="7">
                  <c:v>3.715016357262764E-2</c:v>
                </c:pt>
                <c:pt idx="8">
                  <c:v>4.1580112447026023E-2</c:v>
                </c:pt>
                <c:pt idx="9">
                  <c:v>4.9508634045159636E-2</c:v>
                </c:pt>
                <c:pt idx="10">
                  <c:v>5.6401082586169236E-2</c:v>
                </c:pt>
                <c:pt idx="11">
                  <c:v>6.1528804334106395E-2</c:v>
                </c:pt>
                <c:pt idx="12">
                  <c:v>6.743351365723281E-2</c:v>
                </c:pt>
                <c:pt idx="13">
                  <c:v>7.9087332547027267E-2</c:v>
                </c:pt>
                <c:pt idx="14">
                  <c:v>8.2173383042427606E-2</c:v>
                </c:pt>
                <c:pt idx="15">
                  <c:v>8.5254785984702569E-2</c:v>
                </c:pt>
                <c:pt idx="16">
                  <c:v>9.0779237128346277E-2</c:v>
                </c:pt>
                <c:pt idx="17">
                  <c:v>9.8882542387011052E-2</c:v>
                </c:pt>
                <c:pt idx="18">
                  <c:v>0.10700554862058692</c:v>
                </c:pt>
                <c:pt idx="19">
                  <c:v>0.11396463951926333</c:v>
                </c:pt>
                <c:pt idx="20">
                  <c:v>0.12351418325848716</c:v>
                </c:pt>
                <c:pt idx="21">
                  <c:v>0.12893656828426928</c:v>
                </c:pt>
                <c:pt idx="22">
                  <c:v>0.13646546189275929</c:v>
                </c:pt>
                <c:pt idx="23">
                  <c:v>0.144079146874073</c:v>
                </c:pt>
                <c:pt idx="24">
                  <c:v>0.1517782704658826</c:v>
                </c:pt>
                <c:pt idx="25">
                  <c:v>0.15956347817417083</c:v>
                </c:pt>
                <c:pt idx="26">
                  <c:v>0.16743541361579611</c:v>
                </c:pt>
                <c:pt idx="27">
                  <c:v>0.17539471835937809</c:v>
                </c:pt>
                <c:pt idx="28">
                  <c:v>0.18344203176489449</c:v>
                </c:pt>
                <c:pt idx="29">
                  <c:v>0.19157799082190058</c:v>
                </c:pt>
                <c:pt idx="30">
                  <c:v>0.19976279200629649</c:v>
                </c:pt>
                <c:pt idx="31">
                  <c:v>0.20799654663345854</c:v>
                </c:pt>
                <c:pt idx="32">
                  <c:v>0.21627936422759866</c:v>
                </c:pt>
                <c:pt idx="33">
                  <c:v>0.22461135250539679</c:v>
                </c:pt>
                <c:pt idx="34">
                  <c:v>0.23299261735986379</c:v>
                </c:pt>
                <c:pt idx="35">
                  <c:v>0.24142326284444865</c:v>
                </c:pt>
                <c:pt idx="36">
                  <c:v>0.24990339115736787</c:v>
                </c:pt>
                <c:pt idx="37">
                  <c:v>0.25843310262619201</c:v>
                </c:pt>
                <c:pt idx="38">
                  <c:v>0.26701249569267488</c:v>
                </c:pt>
                <c:pt idx="39">
                  <c:v>0.27564166689783293</c:v>
                </c:pt>
                <c:pt idx="40">
                  <c:v>0.28427783492376557</c:v>
                </c:pt>
                <c:pt idx="41">
                  <c:v>0.29292099116084191</c:v>
                </c:pt>
                <c:pt idx="42">
                  <c:v>0.30157112693778798</c:v>
                </c:pt>
                <c:pt idx="43">
                  <c:v>0.31022823352194617</c:v>
                </c:pt>
                <c:pt idx="44">
                  <c:v>0.31889230211953984</c:v>
                </c:pt>
                <c:pt idx="45">
                  <c:v>0.32756332387594173</c:v>
                </c:pt>
                <c:pt idx="46">
                  <c:v>0.33624128987594493</c:v>
                </c:pt>
                <c:pt idx="47">
                  <c:v>0.34492619114403339</c:v>
                </c:pt>
                <c:pt idx="48">
                  <c:v>0.35361801864465991</c:v>
                </c:pt>
                <c:pt idx="49">
                  <c:v>0.36231676328252627</c:v>
                </c:pt>
                <c:pt idx="50">
                  <c:v>0.37096724476604231</c:v>
                </c:pt>
                <c:pt idx="51">
                  <c:v>0.37958182767152437</c:v>
                </c:pt>
                <c:pt idx="52">
                  <c:v>0.38816082233468002</c:v>
                </c:pt>
                <c:pt idx="53">
                  <c:v>0.39670453494250102</c:v>
                </c:pt>
                <c:pt idx="54">
                  <c:v>0.40521326760875914</c:v>
                </c:pt>
                <c:pt idx="55">
                  <c:v>0.41368731844776468</c:v>
                </c:pt>
                <c:pt idx="56">
                  <c:v>0.42212698164643914</c:v>
                </c:pt>
                <c:pt idx="57">
                  <c:v>0.43053254753473313</c:v>
                </c:pt>
                <c:pt idx="58">
                  <c:v>0.43890430265445474</c:v>
                </c:pt>
                <c:pt idx="59">
                  <c:v>0.44724252982653956</c:v>
                </c:pt>
                <c:pt idx="60">
                  <c:v>0.4555475082168054</c:v>
                </c:pt>
                <c:pt idx="61">
                  <c:v>0.46381951340023886</c:v>
                </c:pt>
                <c:pt idx="62">
                  <c:v>0.47205881742385203</c:v>
                </c:pt>
                <c:pt idx="63">
                  <c:v>0.48026568886813836</c:v>
                </c:pt>
                <c:pt idx="64">
                  <c:v>0.48844039290718522</c:v>
                </c:pt>
                <c:pt idx="65">
                  <c:v>0.4965831913674511</c:v>
                </c:pt>
                <c:pt idx="66">
                  <c:v>0.50469434278527159</c:v>
                </c:pt>
                <c:pt idx="67">
                  <c:v>0.51277410246310717</c:v>
                </c:pt>
                <c:pt idx="68">
                  <c:v>0.52082272252458006</c:v>
                </c:pt>
                <c:pt idx="69">
                  <c:v>0.52884045196831442</c:v>
                </c:pt>
                <c:pt idx="70">
                  <c:v>0.53682753672063099</c:v>
                </c:pt>
                <c:pt idx="71">
                  <c:v>0.54478421968711277</c:v>
                </c:pt>
                <c:pt idx="72">
                  <c:v>0.55271074080307681</c:v>
                </c:pt>
                <c:pt idx="73">
                  <c:v>0.56060733708297561</c:v>
                </c:pt>
                <c:pt idx="74">
                  <c:v>0.56847424266875668</c:v>
                </c:pt>
                <c:pt idx="75">
                  <c:v>0.57631168887721484</c:v>
                </c:pt>
                <c:pt idx="76">
                  <c:v>0.58411990424634763</c:v>
                </c:pt>
                <c:pt idx="77">
                  <c:v>0.59189911458075439</c:v>
                </c:pt>
                <c:pt idx="78">
                  <c:v>0.59964954299609308</c:v>
                </c:pt>
                <c:pt idx="79">
                  <c:v>0.60737140996261763</c:v>
                </c:pt>
                <c:pt idx="80">
                  <c:v>0.61506493334783274</c:v>
                </c:pt>
                <c:pt idx="81">
                  <c:v>0.62273032845826459</c:v>
                </c:pt>
                <c:pt idx="82">
                  <c:v>0.63036780808039772</c:v>
                </c:pt>
                <c:pt idx="83">
                  <c:v>0.63797758252076497</c:v>
                </c:pt>
                <c:pt idx="84">
                  <c:v>0.6455598596452492</c:v>
                </c:pt>
                <c:pt idx="85">
                  <c:v>0.65311484491757998</c:v>
                </c:pt>
                <c:pt idx="86">
                  <c:v>0.66064274143707402</c:v>
                </c:pt>
                <c:pt idx="87">
                  <c:v>0.66814374997561354</c:v>
                </c:pt>
                <c:pt idx="88">
                  <c:v>0.67561806901389954</c:v>
                </c:pt>
                <c:pt idx="89">
                  <c:v>0.6830658947769912</c:v>
                </c:pt>
                <c:pt idx="90">
                  <c:v>0.69048742126913798</c:v>
                </c:pt>
                <c:pt idx="91">
                  <c:v>0.69788284030794157</c:v>
                </c:pt>
                <c:pt idx="92">
                  <c:v>0.70525234155784478</c:v>
                </c:pt>
                <c:pt idx="93">
                  <c:v>0.71259611256297717</c:v>
                </c:pt>
                <c:pt idx="94">
                  <c:v>0.71991433877935751</c:v>
                </c:pt>
                <c:pt idx="95">
                  <c:v>0.7272072036064845</c:v>
                </c:pt>
                <c:pt idx="96">
                  <c:v>0.73447488841832076</c:v>
                </c:pt>
                <c:pt idx="97">
                  <c:v>0.74171757259368298</c:v>
                </c:pt>
                <c:pt idx="98">
                  <c:v>0.74893543354605996</c:v>
                </c:pt>
                <c:pt idx="99">
                  <c:v>0.75612864675285707</c:v>
                </c:pt>
                <c:pt idx="100">
                  <c:v>0.76329738578409989</c:v>
                </c:pt>
                <c:pt idx="101">
                  <c:v>0.77044182233059366</c:v>
                </c:pt>
                <c:pt idx="102">
                  <c:v>0.77756212623155763</c:v>
                </c:pt>
                <c:pt idx="103">
                  <c:v>0.78465846550174223</c:v>
                </c:pt>
                <c:pt idx="104">
                  <c:v>0.79173100635804894</c:v>
                </c:pt>
                <c:pt idx="105">
                  <c:v>0.79877991324565289</c:v>
                </c:pt>
                <c:pt idx="106">
                  <c:v>0.80580534886364641</c:v>
                </c:pt>
                <c:pt idx="107">
                  <c:v>0.81280747419021593</c:v>
                </c:pt>
                <c:pt idx="108">
                  <c:v>0.81978644850735649</c:v>
                </c:pt>
                <c:pt idx="109">
                  <c:v>0.82674242942513143</c:v>
                </c:pt>
                <c:pt idx="110">
                  <c:v>0.83367557290550798</c:v>
                </c:pt>
                <c:pt idx="111">
                  <c:v>0.84058603328574277</c:v>
                </c:pt>
                <c:pt idx="112">
                  <c:v>0.84747396330136537</c:v>
                </c:pt>
                <c:pt idx="113">
                  <c:v>0.85433951410873699</c:v>
                </c:pt>
                <c:pt idx="114">
                  <c:v>0.86118283530721718</c:v>
                </c:pt>
                <c:pt idx="115">
                  <c:v>0.86800407496092524</c:v>
                </c:pt>
                <c:pt idx="116">
                  <c:v>0.87480337962012922</c:v>
                </c:pt>
                <c:pt idx="117">
                  <c:v>0.88158089434224807</c:v>
                </c:pt>
                <c:pt idx="118">
                  <c:v>0.88833676271248774</c:v>
                </c:pt>
                <c:pt idx="119">
                  <c:v>0.8950711268641196</c:v>
                </c:pt>
                <c:pt idx="120">
                  <c:v>0.90178412749839865</c:v>
                </c:pt>
                <c:pt idx="121">
                  <c:v>0.9084759039041449</c:v>
                </c:pt>
                <c:pt idx="122">
                  <c:v>0.91514659397697451</c:v>
                </c:pt>
                <c:pt idx="123">
                  <c:v>0.92179633423820873</c:v>
                </c:pt>
                <c:pt idx="124">
                  <c:v>0.92842525985345348</c:v>
                </c:pt>
                <c:pt idx="125">
                  <c:v>0.93503350465086421</c:v>
                </c:pt>
                <c:pt idx="126">
                  <c:v>0.94162120113909409</c:v>
                </c:pt>
                <c:pt idx="127">
                  <c:v>0.94818848052494453</c:v>
                </c:pt>
                <c:pt idx="128">
                  <c:v>0.95473547273070791</c:v>
                </c:pt>
                <c:pt idx="129">
                  <c:v>0.96126230641122767</c:v>
                </c:pt>
                <c:pt idx="130">
                  <c:v>0.96776910897066337</c:v>
                </c:pt>
                <c:pt idx="131">
                  <c:v>0.97425600657897971</c:v>
                </c:pt>
                <c:pt idx="132">
                  <c:v>0.98072312418815921</c:v>
                </c:pt>
                <c:pt idx="133">
                  <c:v>0.98717058554814596</c:v>
                </c:pt>
                <c:pt idx="134">
                  <c:v>0.99359851322252257</c:v>
                </c:pt>
                <c:pt idx="135">
                  <c:v>1.0000070286039329</c:v>
                </c:pt>
                <c:pt idx="136">
                  <c:v>1.0063962519292455</c:v>
                </c:pt>
                <c:pt idx="137">
                  <c:v>1.0127663022944768</c:v>
                </c:pt>
                <c:pt idx="138">
                  <c:v>1.0191172976694569</c:v>
                </c:pt>
                <c:pt idx="139">
                  <c:v>1.0254493549122756</c:v>
                </c:pt>
                <c:pt idx="140">
                  <c:v>1.0317625897834737</c:v>
                </c:pt>
              </c:numCache>
            </c:numRef>
          </c:val>
        </c:ser>
        <c:marker val="1"/>
        <c:axId val="98199424"/>
        <c:axId val="98217984"/>
      </c:lineChart>
      <c:catAx>
        <c:axId val="98199424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year</a:t>
                </a:r>
              </a:p>
            </c:rich>
          </c:tx>
          <c:layout>
            <c:manualLayout>
              <c:xMode val="edge"/>
              <c:yMode val="edge"/>
              <c:x val="0.45765140459971521"/>
              <c:y val="0.9462695762103313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17984"/>
        <c:crossesAt val="-0.5"/>
        <c:auto val="1"/>
        <c:lblAlgn val="ctr"/>
        <c:lblOffset val="100"/>
        <c:tickLblSkip val="10"/>
        <c:tickMarkSkip val="10"/>
      </c:catAx>
      <c:valAx>
        <c:axId val="98217984"/>
        <c:scaling>
          <c:orientation val="minMax"/>
          <c:max val="1.5"/>
          <c:min val="-0.5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forcing</a:t>
                </a:r>
              </a:p>
            </c:rich>
          </c:tx>
          <c:layout>
            <c:manualLayout>
              <c:xMode val="edge"/>
              <c:yMode val="edge"/>
              <c:x val="1.1387904313523241E-2"/>
              <c:y val="0.4636820426014872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99424"/>
        <c:crosses val="autoZero"/>
        <c:crossBetween val="between"/>
        <c:majorUnit val="0.5"/>
        <c:minorUnit val="0.0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46293596493274"/>
          <c:y val="0.4815925077663516"/>
          <c:w val="0.12384345940956525"/>
          <c:h val="5.47264213370854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808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154</xdr:row>
      <xdr:rowOff>123825</xdr:rowOff>
    </xdr:from>
    <xdr:to>
      <xdr:col>21</xdr:col>
      <xdr:colOff>228600</xdr:colOff>
      <xdr:row>201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204</xdr:row>
      <xdr:rowOff>66675</xdr:rowOff>
    </xdr:from>
    <xdr:to>
      <xdr:col>21</xdr:col>
      <xdr:colOff>257175</xdr:colOff>
      <xdr:row>257</xdr:row>
      <xdr:rowOff>76200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260</xdr:row>
      <xdr:rowOff>38100</xdr:rowOff>
    </xdr:from>
    <xdr:to>
      <xdr:col>21</xdr:col>
      <xdr:colOff>247650</xdr:colOff>
      <xdr:row>319</xdr:row>
      <xdr:rowOff>57150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alevel.info/co2.html" TargetMode="External"/><Relationship Id="rId1" Type="http://schemas.openxmlformats.org/officeDocument/2006/relationships/hyperlink" Target="https://sealevel.info/Hansen88_excerpts_and_notes.tx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4"/>
  <sheetViews>
    <sheetView tabSelected="1" topLeftCell="A278" zoomScale="110" workbookViewId="0">
      <selection activeCell="A148" sqref="A148"/>
    </sheetView>
  </sheetViews>
  <sheetFormatPr defaultRowHeight="12.75"/>
  <cols>
    <col min="1" max="1" width="6.140625" style="1" customWidth="1"/>
    <col min="2" max="2" width="12.140625" customWidth="1"/>
    <col min="3" max="3" width="10.42578125" customWidth="1"/>
    <col min="4" max="4" width="12.7109375" customWidth="1"/>
    <col min="5" max="5" width="10" customWidth="1"/>
    <col min="6" max="6" width="7.28515625" customWidth="1"/>
    <col min="7" max="7" width="9.5703125" customWidth="1"/>
    <col min="8" max="8" width="7.42578125" customWidth="1"/>
    <col min="9" max="9" width="10.85546875" style="1" customWidth="1"/>
    <col min="10" max="10" width="10.5703125" customWidth="1"/>
    <col min="11" max="12" width="10" customWidth="1"/>
    <col min="13" max="13" width="8.5703125" customWidth="1"/>
    <col min="14" max="14" width="9.5703125" customWidth="1"/>
    <col min="15" max="15" width="7.7109375" customWidth="1"/>
    <col min="16" max="16" width="10.85546875" customWidth="1"/>
    <col min="17" max="17" width="10.140625" customWidth="1"/>
    <col min="18" max="19" width="9.7109375" customWidth="1"/>
    <col min="20" max="20" width="7.85546875" customWidth="1"/>
    <col min="22" max="22" width="7.85546875" customWidth="1"/>
    <col min="23" max="23" width="10.85546875" customWidth="1"/>
    <col min="24" max="24" width="14.42578125" customWidth="1"/>
    <col min="25" max="26" width="9.85546875" customWidth="1"/>
    <col min="27" max="27" width="8" customWidth="1"/>
    <col min="28" max="28" width="9.85546875" customWidth="1"/>
    <col min="29" max="29" width="8" customWidth="1"/>
    <col min="30" max="30" width="7.85546875" customWidth="1"/>
  </cols>
  <sheetData>
    <row r="1" spans="1:30" s="2" customFormat="1" ht="15.75">
      <c r="A1" s="54"/>
      <c r="B1" s="64" t="s">
        <v>0</v>
      </c>
      <c r="C1" s="65"/>
      <c r="D1" s="65"/>
      <c r="E1" s="65"/>
      <c r="F1" s="65"/>
      <c r="G1" s="65"/>
      <c r="H1" s="64"/>
      <c r="I1" s="66" t="s">
        <v>1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7"/>
      <c r="AD1" s="3"/>
    </row>
    <row r="2" spans="1:30" s="4" customFormat="1">
      <c r="A2" s="37"/>
      <c r="B2" s="5"/>
      <c r="C2" s="5"/>
      <c r="D2" s="7" t="s">
        <v>2</v>
      </c>
      <c r="E2" s="7"/>
      <c r="F2" s="7"/>
      <c r="G2" s="7"/>
      <c r="H2" s="7"/>
      <c r="I2" s="68" t="s">
        <v>3</v>
      </c>
      <c r="J2" s="69"/>
      <c r="K2" s="69"/>
      <c r="L2" s="69"/>
      <c r="M2" s="69"/>
      <c r="N2" s="69"/>
      <c r="O2" s="69"/>
      <c r="P2" s="68" t="s">
        <v>4</v>
      </c>
      <c r="Q2" s="69"/>
      <c r="R2" s="69"/>
      <c r="S2" s="69"/>
      <c r="T2" s="69"/>
      <c r="U2" s="69"/>
      <c r="V2" s="69"/>
      <c r="W2" s="68" t="s">
        <v>5</v>
      </c>
      <c r="X2" s="69"/>
      <c r="Y2" s="69"/>
      <c r="Z2" s="69"/>
      <c r="AA2" s="69"/>
      <c r="AB2" s="69"/>
      <c r="AC2" s="70"/>
      <c r="AD2" s="5"/>
    </row>
    <row r="3" spans="1:30" s="8" customFormat="1" ht="15" customHeight="1">
      <c r="A3" s="10" t="s">
        <v>6</v>
      </c>
      <c r="B3" s="10" t="s">
        <v>7</v>
      </c>
      <c r="C3" s="10" t="s">
        <v>2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10</v>
      </c>
      <c r="I3" s="11" t="s">
        <v>12</v>
      </c>
      <c r="J3" s="10" t="s">
        <v>2</v>
      </c>
      <c r="K3" s="10" t="s">
        <v>13</v>
      </c>
      <c r="L3" s="10" t="s">
        <v>9</v>
      </c>
      <c r="M3" s="10" t="s">
        <v>10</v>
      </c>
      <c r="N3" s="10" t="s">
        <v>11</v>
      </c>
      <c r="O3" s="10" t="s">
        <v>10</v>
      </c>
      <c r="P3" s="11" t="s">
        <v>14</v>
      </c>
      <c r="Q3" s="10" t="s">
        <v>2</v>
      </c>
      <c r="R3" s="10" t="s">
        <v>15</v>
      </c>
      <c r="S3" s="10" t="s">
        <v>9</v>
      </c>
      <c r="T3" s="10" t="s">
        <v>10</v>
      </c>
      <c r="U3" s="10" t="s">
        <v>11</v>
      </c>
      <c r="V3" s="10" t="s">
        <v>10</v>
      </c>
      <c r="W3" s="11" t="s">
        <v>16</v>
      </c>
      <c r="X3" s="10" t="s">
        <v>2</v>
      </c>
      <c r="Y3" s="10" t="s">
        <v>17</v>
      </c>
      <c r="Z3" s="10" t="s">
        <v>9</v>
      </c>
      <c r="AA3" s="10" t="s">
        <v>10</v>
      </c>
      <c r="AB3" s="10" t="s">
        <v>11</v>
      </c>
      <c r="AC3" s="9" t="s">
        <v>10</v>
      </c>
    </row>
    <row r="4" spans="1:30">
      <c r="A4" s="36">
        <v>1958</v>
      </c>
      <c r="B4" s="12">
        <v>315.33999999999997</v>
      </c>
      <c r="C4" s="12"/>
      <c r="D4" s="12"/>
      <c r="E4" s="13">
        <f t="shared" ref="E4:E35" si="0">LOG10(B4)</f>
        <v>2.4987790632865936</v>
      </c>
      <c r="F4" s="13">
        <f t="shared" ref="F4:F35" ca="1" si="1">(E4-LogCO2_315)*1.25/LogDif630v315</f>
        <v>1.9454435759789662E-3</v>
      </c>
      <c r="G4" s="13">
        <f t="shared" ref="G4:G35" si="2">LN(1 + (1.2 * B4) + (0.005 * (B4^2)) + (0.0000014 * (B4^2)))</f>
        <v>6.7762148094877741</v>
      </c>
      <c r="H4" s="13">
        <f t="shared" ref="H4:H35" ca="1" si="3">(G4-H88f_CO2_315)*1.25/H88fDif630v315</f>
        <v>1.8492158801773513E-3</v>
      </c>
      <c r="I4" s="14">
        <v>315</v>
      </c>
      <c r="J4" s="36"/>
      <c r="K4" s="40"/>
      <c r="L4" s="39">
        <f t="shared" ref="L4:L35" si="4">LOG10(I4)</f>
        <v>2.4983105537896004</v>
      </c>
      <c r="M4" s="39">
        <f t="shared" ref="M4:M35" ca="1" si="5">(L4-LogCO2_315)*1.25/LogDif630v315</f>
        <v>0</v>
      </c>
      <c r="N4" s="39">
        <f t="shared" ref="N4:N35" si="6">LN(1 + (1.2 * I4) + (0.005 * (I4^2)) + (0.0000014 * (I4^2)))</f>
        <v>6.7745254580231657</v>
      </c>
      <c r="O4" s="39">
        <f t="shared" ref="O4:O35" ca="1" si="7">(N4-H88f_CO2_315)*1.25/H88fDif630v315</f>
        <v>0</v>
      </c>
      <c r="P4" s="14">
        <f t="shared" ref="P4:P27" si="8">I4</f>
        <v>315</v>
      </c>
      <c r="Q4" s="41"/>
      <c r="R4" s="41"/>
      <c r="S4" s="39">
        <f t="shared" ref="S4:S35" si="9">LOG10(P4)</f>
        <v>2.4983105537896004</v>
      </c>
      <c r="T4" s="39">
        <f ca="1">(S4-LogCO2_315)*1.25/LogDif630v315</f>
        <v>0</v>
      </c>
      <c r="U4" s="39">
        <f t="shared" ref="U4:U35" si="10">LN(1 + (1.2 * P4) + (0.005 * (P4^2)) + (0.0000014 * (P4^2)))</f>
        <v>6.7745254580231657</v>
      </c>
      <c r="V4" s="39">
        <f t="shared" ref="V4:V35" ca="1" si="11">(U4-H88f_CO2_315)*1.25/H88fDif630v315</f>
        <v>0</v>
      </c>
      <c r="W4" s="14">
        <f t="shared" ref="W4:W27" si="12">I4</f>
        <v>315</v>
      </c>
      <c r="X4" s="41"/>
      <c r="Y4" s="42"/>
      <c r="Z4" s="39">
        <f t="shared" ref="Z4:Z35" si="13">LOG10(W4)</f>
        <v>2.4983105537896004</v>
      </c>
      <c r="AA4" s="39">
        <f ca="1">(Z4-LogCO2_315)*1.25/LogDif630v315</f>
        <v>0</v>
      </c>
      <c r="AB4" s="39">
        <f t="shared" ref="AB4:AB35" si="14">LN(1 + (1.2 * W4) + (0.005 * (W4^2)) + (0.0000014 * (W4^2)))</f>
        <v>6.7745254580231657</v>
      </c>
      <c r="AC4" s="15">
        <f t="shared" ref="AC4:AC35" ca="1" si="15">(AB4-H88f_CO2_315)*1.25/H88fDif630v315</f>
        <v>0</v>
      </c>
      <c r="AD4" s="13"/>
    </row>
    <row r="5" spans="1:30">
      <c r="A5" s="36">
        <v>1959</v>
      </c>
      <c r="B5" s="12">
        <v>315.97000000000003</v>
      </c>
      <c r="C5" s="12">
        <f t="shared" ref="C5:C36" si="16">B5-B4</f>
        <v>0.6300000000000523</v>
      </c>
      <c r="D5" s="12"/>
      <c r="E5" s="13">
        <f t="shared" si="0"/>
        <v>2.4996458501723482</v>
      </c>
      <c r="F5" s="13">
        <f t="shared" ca="1" si="1"/>
        <v>5.5446982110640801E-3</v>
      </c>
      <c r="G5" s="13">
        <f t="shared" si="2"/>
        <v>6.7793410301107278</v>
      </c>
      <c r="H5" s="13">
        <f t="shared" ca="1" si="3"/>
        <v>5.2712727712482905E-3</v>
      </c>
      <c r="I5" s="16">
        <v>316.10000000000002</v>
      </c>
      <c r="J5" s="38">
        <f t="shared" ref="J5:J31" si="17">I5-I4</f>
        <v>1.1000000000000227</v>
      </c>
      <c r="K5" s="40"/>
      <c r="L5" s="39">
        <f t="shared" si="4"/>
        <v>2.4998244958395799</v>
      </c>
      <c r="M5" s="39">
        <f t="shared" ca="1" si="5"/>
        <v>6.2865082873226489E-3</v>
      </c>
      <c r="N5" s="39">
        <f t="shared" si="6"/>
        <v>6.7799854701043785</v>
      </c>
      <c r="O5" s="39">
        <f t="shared" ca="1" si="7"/>
        <v>5.9766965359570549E-3</v>
      </c>
      <c r="P5" s="16">
        <f t="shared" si="8"/>
        <v>316.10000000000002</v>
      </c>
      <c r="Q5" s="38">
        <f t="shared" ref="Q5:Q31" si="18">P5-P4</f>
        <v>1.1000000000000227</v>
      </c>
      <c r="R5" s="40"/>
      <c r="S5" s="39">
        <f t="shared" si="9"/>
        <v>2.4998244958395799</v>
      </c>
      <c r="T5" s="39">
        <f t="shared" ref="T5:T35" ca="1" si="19">(S5-LogCO2_315)*1.25/LogDif630v315</f>
        <v>6.2865082873226489E-3</v>
      </c>
      <c r="U5" s="39">
        <f t="shared" si="10"/>
        <v>6.7799854701043785</v>
      </c>
      <c r="V5" s="39">
        <f t="shared" ca="1" si="11"/>
        <v>5.9766965359570549E-3</v>
      </c>
      <c r="W5" s="16">
        <f t="shared" si="12"/>
        <v>316.10000000000002</v>
      </c>
      <c r="X5" s="38">
        <f t="shared" ref="X5:X27" si="20">I5-I4</f>
        <v>1.1000000000000227</v>
      </c>
      <c r="Y5" s="42"/>
      <c r="Z5" s="39">
        <f t="shared" si="13"/>
        <v>2.4998244958395799</v>
      </c>
      <c r="AA5" s="39">
        <f t="shared" ref="AA5:AA35" ca="1" si="21">(Z5-LogCO2_315)*1.25/LogDif630v315</f>
        <v>6.2865082873226489E-3</v>
      </c>
      <c r="AB5" s="39">
        <f t="shared" si="14"/>
        <v>6.7799854701043785</v>
      </c>
      <c r="AC5" s="15">
        <f t="shared" ca="1" si="15"/>
        <v>5.9766965359570549E-3</v>
      </c>
      <c r="AD5" s="13"/>
    </row>
    <row r="6" spans="1:30">
      <c r="A6" s="36">
        <v>1960</v>
      </c>
      <c r="B6" s="12">
        <v>316.91000000000003</v>
      </c>
      <c r="C6" s="12">
        <f t="shared" si="16"/>
        <v>0.93999999999999773</v>
      </c>
      <c r="D6" s="12"/>
      <c r="E6" s="13">
        <f t="shared" si="0"/>
        <v>2.500935943438638</v>
      </c>
      <c r="F6" s="13">
        <f t="shared" ca="1" si="1"/>
        <v>1.0901694543955507E-2</v>
      </c>
      <c r="G6" s="13">
        <f t="shared" si="2"/>
        <v>6.783995808343362</v>
      </c>
      <c r="H6" s="13">
        <f t="shared" ca="1" si="3"/>
        <v>1.0366535661665639E-2</v>
      </c>
      <c r="I6" s="16">
        <v>317.02</v>
      </c>
      <c r="J6" s="38">
        <f t="shared" si="17"/>
        <v>0.91999999999995907</v>
      </c>
      <c r="K6" s="40"/>
      <c r="L6" s="39">
        <f t="shared" si="4"/>
        <v>2.5010866616361955</v>
      </c>
      <c r="M6" s="39">
        <f t="shared" ca="1" si="5"/>
        <v>1.1527538312551894E-2</v>
      </c>
      <c r="N6" s="39">
        <f t="shared" si="6"/>
        <v>6.7845397564498189</v>
      </c>
      <c r="O6" s="39">
        <f t="shared" ca="1" si="7"/>
        <v>1.0961957927266017E-2</v>
      </c>
      <c r="P6" s="16">
        <f t="shared" si="8"/>
        <v>317.02</v>
      </c>
      <c r="Q6" s="38">
        <f t="shared" si="18"/>
        <v>0.91999999999995907</v>
      </c>
      <c r="R6" s="40"/>
      <c r="S6" s="39">
        <f t="shared" si="9"/>
        <v>2.5010866616361955</v>
      </c>
      <c r="T6" s="39">
        <f t="shared" ca="1" si="19"/>
        <v>1.1527538312551894E-2</v>
      </c>
      <c r="U6" s="39">
        <f t="shared" si="10"/>
        <v>6.7845397564498189</v>
      </c>
      <c r="V6" s="39">
        <f t="shared" ca="1" si="11"/>
        <v>1.0961957927266017E-2</v>
      </c>
      <c r="W6" s="16">
        <f t="shared" si="12"/>
        <v>317.02</v>
      </c>
      <c r="X6" s="38">
        <f t="shared" si="20"/>
        <v>0.91999999999995907</v>
      </c>
      <c r="Y6" s="42"/>
      <c r="Z6" s="39">
        <f t="shared" si="13"/>
        <v>2.5010866616361955</v>
      </c>
      <c r="AA6" s="39">
        <f t="shared" ca="1" si="21"/>
        <v>1.1527538312551894E-2</v>
      </c>
      <c r="AB6" s="39">
        <f t="shared" si="14"/>
        <v>6.7845397564498189</v>
      </c>
      <c r="AC6" s="15">
        <f t="shared" ca="1" si="15"/>
        <v>1.0961957927266017E-2</v>
      </c>
      <c r="AD6" s="13"/>
    </row>
    <row r="7" spans="1:30">
      <c r="A7" s="36">
        <v>1961</v>
      </c>
      <c r="B7" s="12">
        <v>317.64</v>
      </c>
      <c r="C7" s="12">
        <f t="shared" si="16"/>
        <v>0.72999999999996135</v>
      </c>
      <c r="D7" s="17">
        <f t="shared" ref="D7:D38" si="22">AVERAGE(C5:C9)</f>
        <v>0.73000000000000687</v>
      </c>
      <c r="E7" s="13">
        <f t="shared" si="0"/>
        <v>2.5019351873489732</v>
      </c>
      <c r="F7" s="13">
        <f t="shared" ca="1" si="1"/>
        <v>1.5050965068190161E-2</v>
      </c>
      <c r="G7" s="13">
        <f t="shared" si="2"/>
        <v>6.7876026770117601</v>
      </c>
      <c r="H7" s="13">
        <f t="shared" ca="1" si="3"/>
        <v>1.4314724631840759E-2</v>
      </c>
      <c r="I7" s="16">
        <v>317.74</v>
      </c>
      <c r="J7" s="38">
        <f t="shared" si="17"/>
        <v>0.72000000000002728</v>
      </c>
      <c r="K7" s="40"/>
      <c r="L7" s="39">
        <f t="shared" si="4"/>
        <v>2.5020718912066613</v>
      </c>
      <c r="M7" s="39">
        <f t="shared" ca="1" si="5"/>
        <v>1.5618615550106922E-2</v>
      </c>
      <c r="N7" s="39">
        <f t="shared" si="6"/>
        <v>6.7880962249175978</v>
      </c>
      <c r="O7" s="39">
        <f t="shared" ca="1" si="7"/>
        <v>1.4854977293423454E-2</v>
      </c>
      <c r="P7" s="16">
        <f t="shared" si="8"/>
        <v>317.74</v>
      </c>
      <c r="Q7" s="38">
        <f t="shared" si="18"/>
        <v>0.72000000000002728</v>
      </c>
      <c r="R7" s="40"/>
      <c r="S7" s="39">
        <f t="shared" si="9"/>
        <v>2.5020718912066613</v>
      </c>
      <c r="T7" s="39">
        <f t="shared" ca="1" si="19"/>
        <v>1.5618615550106922E-2</v>
      </c>
      <c r="U7" s="39">
        <f t="shared" si="10"/>
        <v>6.7880962249175978</v>
      </c>
      <c r="V7" s="39">
        <f t="shared" ca="1" si="11"/>
        <v>1.4854977293423454E-2</v>
      </c>
      <c r="W7" s="16">
        <f t="shared" si="12"/>
        <v>317.74</v>
      </c>
      <c r="X7" s="38">
        <f t="shared" si="20"/>
        <v>0.72000000000002728</v>
      </c>
      <c r="Y7" s="42"/>
      <c r="Z7" s="39">
        <f t="shared" si="13"/>
        <v>2.5020718912066613</v>
      </c>
      <c r="AA7" s="39">
        <f t="shared" ca="1" si="21"/>
        <v>1.5618615550106922E-2</v>
      </c>
      <c r="AB7" s="39">
        <f t="shared" si="14"/>
        <v>6.7880962249175978</v>
      </c>
      <c r="AC7" s="15">
        <f t="shared" ca="1" si="15"/>
        <v>1.4854977293423454E-2</v>
      </c>
      <c r="AD7" s="13"/>
    </row>
    <row r="8" spans="1:30">
      <c r="A8" s="36">
        <v>1962</v>
      </c>
      <c r="B8" s="12">
        <v>318.45</v>
      </c>
      <c r="C8" s="12">
        <f t="shared" si="16"/>
        <v>0.81000000000000227</v>
      </c>
      <c r="D8" s="17">
        <f t="shared" si="22"/>
        <v>0.72999999999999543</v>
      </c>
      <c r="E8" s="13">
        <f t="shared" si="0"/>
        <v>2.5030412532216801</v>
      </c>
      <c r="F8" s="13">
        <f t="shared" ca="1" si="1"/>
        <v>1.9643804189866595E-2</v>
      </c>
      <c r="G8" s="13">
        <f t="shared" si="2"/>
        <v>6.7915966586948571</v>
      </c>
      <c r="H8" s="13">
        <f t="shared" ca="1" si="3"/>
        <v>1.8686659370259789E-2</v>
      </c>
      <c r="I8" s="16">
        <v>318.63</v>
      </c>
      <c r="J8" s="38">
        <f t="shared" si="17"/>
        <v>0.88999999999998636</v>
      </c>
      <c r="K8" s="40"/>
      <c r="L8" s="39">
        <f t="shared" si="4"/>
        <v>2.5032866635589146</v>
      </c>
      <c r="M8" s="39">
        <f t="shared" ca="1" si="5"/>
        <v>2.0662848557410279E-2</v>
      </c>
      <c r="N8" s="39">
        <f t="shared" si="6"/>
        <v>6.7924830481741427</v>
      </c>
      <c r="O8" s="39">
        <f t="shared" ca="1" si="7"/>
        <v>1.9656928456034169E-2</v>
      </c>
      <c r="P8" s="16">
        <f t="shared" si="8"/>
        <v>318.63</v>
      </c>
      <c r="Q8" s="38">
        <f t="shared" si="18"/>
        <v>0.88999999999998636</v>
      </c>
      <c r="R8" s="40"/>
      <c r="S8" s="39">
        <f t="shared" si="9"/>
        <v>2.5032866635589146</v>
      </c>
      <c r="T8" s="39">
        <f t="shared" ca="1" si="19"/>
        <v>2.0662848557410279E-2</v>
      </c>
      <c r="U8" s="39">
        <f t="shared" si="10"/>
        <v>6.7924830481741427</v>
      </c>
      <c r="V8" s="39">
        <f t="shared" ca="1" si="11"/>
        <v>1.9656928456034169E-2</v>
      </c>
      <c r="W8" s="16">
        <f t="shared" si="12"/>
        <v>318.63</v>
      </c>
      <c r="X8" s="38">
        <f t="shared" si="20"/>
        <v>0.88999999999998636</v>
      </c>
      <c r="Y8" s="42"/>
      <c r="Z8" s="39">
        <f t="shared" si="13"/>
        <v>2.5032866635589146</v>
      </c>
      <c r="AA8" s="39">
        <f t="shared" ca="1" si="21"/>
        <v>2.0662848557410279E-2</v>
      </c>
      <c r="AB8" s="39">
        <f t="shared" si="14"/>
        <v>6.7924830481741427</v>
      </c>
      <c r="AC8" s="15">
        <f t="shared" ca="1" si="15"/>
        <v>1.9656928456034169E-2</v>
      </c>
      <c r="AD8" s="13"/>
    </row>
    <row r="9" spans="1:30">
      <c r="A9" s="36">
        <v>1963</v>
      </c>
      <c r="B9" s="12">
        <v>318.99</v>
      </c>
      <c r="C9" s="12">
        <f t="shared" si="16"/>
        <v>0.54000000000002046</v>
      </c>
      <c r="D9" s="17">
        <f t="shared" si="22"/>
        <v>0.62599999999999911</v>
      </c>
      <c r="E9" s="13">
        <f t="shared" si="0"/>
        <v>2.5037770685967056</v>
      </c>
      <c r="F9" s="13">
        <f t="shared" ca="1" si="1"/>
        <v>2.2699211398550408E-2</v>
      </c>
      <c r="G9" s="13">
        <f t="shared" si="2"/>
        <v>6.7942545626829682</v>
      </c>
      <c r="H9" s="13">
        <f t="shared" ca="1" si="3"/>
        <v>2.1596082522144486E-2</v>
      </c>
      <c r="I9" s="16">
        <v>319.13</v>
      </c>
      <c r="J9" s="38">
        <f t="shared" si="17"/>
        <v>0.5</v>
      </c>
      <c r="K9" s="40"/>
      <c r="L9" s="39">
        <f t="shared" si="4"/>
        <v>2.5039676322162192</v>
      </c>
      <c r="M9" s="39">
        <f t="shared" ca="1" si="5"/>
        <v>2.349050970045764E-2</v>
      </c>
      <c r="N9" s="39">
        <f t="shared" si="6"/>
        <v>6.7949430302632194</v>
      </c>
      <c r="O9" s="39">
        <f t="shared" ca="1" si="7"/>
        <v>2.2349700232289223E-2</v>
      </c>
      <c r="P9" s="16">
        <f t="shared" si="8"/>
        <v>319.13</v>
      </c>
      <c r="Q9" s="38">
        <f t="shared" si="18"/>
        <v>0.5</v>
      </c>
      <c r="R9" s="40"/>
      <c r="S9" s="39">
        <f t="shared" si="9"/>
        <v>2.5039676322162192</v>
      </c>
      <c r="T9" s="39">
        <f t="shared" ca="1" si="19"/>
        <v>2.349050970045764E-2</v>
      </c>
      <c r="U9" s="39">
        <f t="shared" si="10"/>
        <v>6.7949430302632194</v>
      </c>
      <c r="V9" s="39">
        <f t="shared" ca="1" si="11"/>
        <v>2.2349700232289223E-2</v>
      </c>
      <c r="W9" s="16">
        <f t="shared" si="12"/>
        <v>319.13</v>
      </c>
      <c r="X9" s="38">
        <f t="shared" si="20"/>
        <v>0.5</v>
      </c>
      <c r="Y9" s="42"/>
      <c r="Z9" s="39">
        <f t="shared" si="13"/>
        <v>2.5039676322162192</v>
      </c>
      <c r="AA9" s="39">
        <f t="shared" ca="1" si="21"/>
        <v>2.349050970045764E-2</v>
      </c>
      <c r="AB9" s="39">
        <f t="shared" si="14"/>
        <v>6.7949430302632194</v>
      </c>
      <c r="AC9" s="15">
        <f t="shared" ca="1" si="15"/>
        <v>2.2349700232289223E-2</v>
      </c>
      <c r="AD9" s="13"/>
    </row>
    <row r="10" spans="1:30">
      <c r="A10" s="36">
        <v>1964</v>
      </c>
      <c r="B10" s="12">
        <v>319.62</v>
      </c>
      <c r="C10" s="12">
        <f t="shared" si="16"/>
        <v>0.62999999999999545</v>
      </c>
      <c r="D10" s="17">
        <f t="shared" si="22"/>
        <v>0.74800000000000177</v>
      </c>
      <c r="E10" s="13">
        <f t="shared" si="0"/>
        <v>2.5046339471684731</v>
      </c>
      <c r="F10" s="13">
        <f t="shared" ca="1" si="1"/>
        <v>2.625732265037729E-2</v>
      </c>
      <c r="G10" s="13">
        <f t="shared" si="2"/>
        <v>6.7973506651370519</v>
      </c>
      <c r="H10" s="13">
        <f t="shared" ca="1" si="3"/>
        <v>2.4985171142655357E-2</v>
      </c>
      <c r="I10" s="14">
        <v>319.7</v>
      </c>
      <c r="J10" s="38">
        <f t="shared" si="17"/>
        <v>0.56999999999999318</v>
      </c>
      <c r="K10" s="40"/>
      <c r="L10" s="39">
        <f t="shared" si="4"/>
        <v>2.504742636271688</v>
      </c>
      <c r="M10" s="39">
        <f t="shared" ca="1" si="5"/>
        <v>2.6708644382349534E-2</v>
      </c>
      <c r="N10" s="39">
        <f t="shared" si="6"/>
        <v>6.7977434530952321</v>
      </c>
      <c r="O10" s="39">
        <f t="shared" ca="1" si="7"/>
        <v>2.541512887793199E-2</v>
      </c>
      <c r="P10" s="14">
        <f t="shared" si="8"/>
        <v>319.7</v>
      </c>
      <c r="Q10" s="38">
        <f t="shared" si="18"/>
        <v>0.56999999999999318</v>
      </c>
      <c r="R10" s="41"/>
      <c r="S10" s="39">
        <f t="shared" si="9"/>
        <v>2.504742636271688</v>
      </c>
      <c r="T10" s="39">
        <f t="shared" ca="1" si="19"/>
        <v>2.6708644382349534E-2</v>
      </c>
      <c r="U10" s="39">
        <f t="shared" si="10"/>
        <v>6.7977434530952321</v>
      </c>
      <c r="V10" s="39">
        <f t="shared" ca="1" si="11"/>
        <v>2.541512887793199E-2</v>
      </c>
      <c r="W10" s="14">
        <f t="shared" si="12"/>
        <v>319.7</v>
      </c>
      <c r="X10" s="38">
        <f t="shared" si="20"/>
        <v>0.56999999999999318</v>
      </c>
      <c r="Y10" s="42"/>
      <c r="Z10" s="39">
        <f t="shared" si="13"/>
        <v>2.504742636271688</v>
      </c>
      <c r="AA10" s="39">
        <f t="shared" ca="1" si="21"/>
        <v>2.6708644382349534E-2</v>
      </c>
      <c r="AB10" s="39">
        <f t="shared" si="14"/>
        <v>6.7977434530952321</v>
      </c>
      <c r="AC10" s="15">
        <f t="shared" ca="1" si="15"/>
        <v>2.541512887793199E-2</v>
      </c>
      <c r="AD10" s="13"/>
    </row>
    <row r="11" spans="1:30">
      <c r="A11" s="36">
        <v>1965</v>
      </c>
      <c r="B11" s="12">
        <v>320.04000000000002</v>
      </c>
      <c r="C11" s="12">
        <f t="shared" si="16"/>
        <v>0.42000000000001592</v>
      </c>
      <c r="D11" s="17">
        <f t="shared" si="22"/>
        <v>0.74200000000000732</v>
      </c>
      <c r="E11" s="13">
        <f t="shared" si="0"/>
        <v>2.505204261737501</v>
      </c>
      <c r="F11" s="13">
        <f t="shared" ca="1" si="1"/>
        <v>2.8625502637598974E-2</v>
      </c>
      <c r="G11" s="13">
        <f t="shared" si="2"/>
        <v>6.7994118787690088</v>
      </c>
      <c r="H11" s="13">
        <f t="shared" ca="1" si="3"/>
        <v>2.7241438746233249E-2</v>
      </c>
      <c r="I11" s="16">
        <v>320.41000000000003</v>
      </c>
      <c r="J11" s="38">
        <f t="shared" si="17"/>
        <v>0.71000000000003638</v>
      </c>
      <c r="K11" s="40"/>
      <c r="L11" s="39">
        <f t="shared" si="4"/>
        <v>2.5057060619597862</v>
      </c>
      <c r="M11" s="39">
        <f t="shared" ca="1" si="5"/>
        <v>3.0709182958136332E-2</v>
      </c>
      <c r="N11" s="39">
        <f t="shared" si="6"/>
        <v>6.8012258227075169</v>
      </c>
      <c r="O11" s="39">
        <f t="shared" ca="1" si="7"/>
        <v>2.9227037366244657E-2</v>
      </c>
      <c r="P11" s="16">
        <f t="shared" si="8"/>
        <v>320.41000000000003</v>
      </c>
      <c r="Q11" s="38">
        <f t="shared" si="18"/>
        <v>0.71000000000003638</v>
      </c>
      <c r="R11" s="40"/>
      <c r="S11" s="39">
        <f t="shared" si="9"/>
        <v>2.5057060619597862</v>
      </c>
      <c r="T11" s="39">
        <f t="shared" ca="1" si="19"/>
        <v>3.0709182958136332E-2</v>
      </c>
      <c r="U11" s="39">
        <f t="shared" si="10"/>
        <v>6.8012258227075169</v>
      </c>
      <c r="V11" s="39">
        <f t="shared" ca="1" si="11"/>
        <v>2.9227037366244657E-2</v>
      </c>
      <c r="W11" s="16">
        <f t="shared" si="12"/>
        <v>320.41000000000003</v>
      </c>
      <c r="X11" s="38">
        <f t="shared" si="20"/>
        <v>0.71000000000003638</v>
      </c>
      <c r="Y11" s="42"/>
      <c r="Z11" s="39">
        <f t="shared" si="13"/>
        <v>2.5057060619597862</v>
      </c>
      <c r="AA11" s="39">
        <f t="shared" ca="1" si="21"/>
        <v>3.0709182958136332E-2</v>
      </c>
      <c r="AB11" s="39">
        <f t="shared" si="14"/>
        <v>6.8012258227075169</v>
      </c>
      <c r="AC11" s="15">
        <f t="shared" ca="1" si="15"/>
        <v>2.9227037366244657E-2</v>
      </c>
      <c r="AD11" s="13"/>
    </row>
    <row r="12" spans="1:30">
      <c r="A12" s="36">
        <v>1966</v>
      </c>
      <c r="B12" s="12">
        <v>321.38</v>
      </c>
      <c r="C12" s="12">
        <f t="shared" si="16"/>
        <v>1.339999999999975</v>
      </c>
      <c r="D12" s="17">
        <f t="shared" si="22"/>
        <v>0.81000000000000227</v>
      </c>
      <c r="E12" s="13">
        <f t="shared" si="0"/>
        <v>2.5070188464164329</v>
      </c>
      <c r="F12" s="13">
        <f t="shared" ca="1" si="1"/>
        <v>3.6160402419469106E-2</v>
      </c>
      <c r="G12" s="13">
        <f t="shared" si="2"/>
        <v>6.8059729330839538</v>
      </c>
      <c r="H12" s="13">
        <f t="shared" ca="1" si="3"/>
        <v>3.4423369850614317E-2</v>
      </c>
      <c r="I12" s="16">
        <v>321.08999999999997</v>
      </c>
      <c r="J12" s="38">
        <f t="shared" si="17"/>
        <v>0.67999999999994998</v>
      </c>
      <c r="K12" s="40"/>
      <c r="L12" s="39">
        <f t="shared" si="4"/>
        <v>2.5066267801462394</v>
      </c>
      <c r="M12" s="39">
        <f t="shared" ca="1" si="5"/>
        <v>3.4532382471952235E-2</v>
      </c>
      <c r="N12" s="39">
        <f t="shared" si="6"/>
        <v>6.8045549604212896</v>
      </c>
      <c r="O12" s="39">
        <f t="shared" ca="1" si="7"/>
        <v>3.2871213522941034E-2</v>
      </c>
      <c r="P12" s="16">
        <f t="shared" si="8"/>
        <v>321.08999999999997</v>
      </c>
      <c r="Q12" s="38">
        <f t="shared" si="18"/>
        <v>0.67999999999994998</v>
      </c>
      <c r="R12" s="40"/>
      <c r="S12" s="39">
        <f t="shared" si="9"/>
        <v>2.5066267801462394</v>
      </c>
      <c r="T12" s="39">
        <f t="shared" ca="1" si="19"/>
        <v>3.4532382471952235E-2</v>
      </c>
      <c r="U12" s="39">
        <f t="shared" si="10"/>
        <v>6.8045549604212896</v>
      </c>
      <c r="V12" s="39">
        <f t="shared" ca="1" si="11"/>
        <v>3.2871213522941034E-2</v>
      </c>
      <c r="W12" s="16">
        <f t="shared" si="12"/>
        <v>321.08999999999997</v>
      </c>
      <c r="X12" s="38">
        <f t="shared" si="20"/>
        <v>0.67999999999994998</v>
      </c>
      <c r="Y12" s="42"/>
      <c r="Z12" s="39">
        <f t="shared" si="13"/>
        <v>2.5066267801462394</v>
      </c>
      <c r="AA12" s="39">
        <f t="shared" ca="1" si="21"/>
        <v>3.4532382471952235E-2</v>
      </c>
      <c r="AB12" s="39">
        <f t="shared" si="14"/>
        <v>6.8045549604212896</v>
      </c>
      <c r="AC12" s="15">
        <f t="shared" ca="1" si="15"/>
        <v>3.2871213522941034E-2</v>
      </c>
      <c r="AD12" s="13"/>
    </row>
    <row r="13" spans="1:30">
      <c r="A13" s="36">
        <v>1967</v>
      </c>
      <c r="B13" s="12">
        <v>322.16000000000003</v>
      </c>
      <c r="C13" s="12">
        <f t="shared" si="16"/>
        <v>0.78000000000002956</v>
      </c>
      <c r="D13" s="17">
        <f t="shared" si="22"/>
        <v>1</v>
      </c>
      <c r="E13" s="13">
        <f t="shared" si="0"/>
        <v>2.5080716165993753</v>
      </c>
      <c r="F13" s="13">
        <f t="shared" ca="1" si="1"/>
        <v>4.0531935979689036E-2</v>
      </c>
      <c r="G13" s="13">
        <f t="shared" si="2"/>
        <v>6.809781447686893</v>
      </c>
      <c r="H13" s="13">
        <f t="shared" ca="1" si="3"/>
        <v>3.8592286639800751E-2</v>
      </c>
      <c r="I13" s="16">
        <v>321.89</v>
      </c>
      <c r="J13" s="38">
        <f t="shared" si="17"/>
        <v>0.80000000000001137</v>
      </c>
      <c r="K13" s="40"/>
      <c r="L13" s="39">
        <f t="shared" si="4"/>
        <v>2.5077074848798402</v>
      </c>
      <c r="M13" s="39">
        <f t="shared" ca="1" si="5"/>
        <v>3.901991174298497E-2</v>
      </c>
      <c r="N13" s="39">
        <f t="shared" si="6"/>
        <v>6.8084639959270472</v>
      </c>
      <c r="O13" s="39">
        <f t="shared" ca="1" si="7"/>
        <v>3.715016357262764E-2</v>
      </c>
      <c r="P13" s="16">
        <f t="shared" si="8"/>
        <v>321.89</v>
      </c>
      <c r="Q13" s="38">
        <f t="shared" si="18"/>
        <v>0.80000000000001137</v>
      </c>
      <c r="R13" s="40"/>
      <c r="S13" s="39">
        <f t="shared" si="9"/>
        <v>2.5077074848798402</v>
      </c>
      <c r="T13" s="39">
        <f t="shared" ca="1" si="19"/>
        <v>3.901991174298497E-2</v>
      </c>
      <c r="U13" s="39">
        <f t="shared" si="10"/>
        <v>6.8084639959270472</v>
      </c>
      <c r="V13" s="39">
        <f t="shared" ca="1" si="11"/>
        <v>3.715016357262764E-2</v>
      </c>
      <c r="W13" s="16">
        <f t="shared" si="12"/>
        <v>321.89</v>
      </c>
      <c r="X13" s="38">
        <f t="shared" si="20"/>
        <v>0.80000000000001137</v>
      </c>
      <c r="Y13" s="42"/>
      <c r="Z13" s="39">
        <f t="shared" si="13"/>
        <v>2.5077074848798402</v>
      </c>
      <c r="AA13" s="39">
        <f t="shared" ca="1" si="21"/>
        <v>3.901991174298497E-2</v>
      </c>
      <c r="AB13" s="39">
        <f t="shared" si="14"/>
        <v>6.8084639959270472</v>
      </c>
      <c r="AC13" s="15">
        <f t="shared" ca="1" si="15"/>
        <v>3.715016357262764E-2</v>
      </c>
      <c r="AD13" s="13"/>
    </row>
    <row r="14" spans="1:30">
      <c r="A14" s="36">
        <v>1968</v>
      </c>
      <c r="B14" s="12">
        <v>323.04000000000002</v>
      </c>
      <c r="C14" s="12">
        <f t="shared" si="16"/>
        <v>0.87999999999999545</v>
      </c>
      <c r="D14" s="17">
        <f t="shared" si="22"/>
        <v>1.1279999999999972</v>
      </c>
      <c r="E14" s="13">
        <f t="shared" si="0"/>
        <v>2.5092563015995641</v>
      </c>
      <c r="F14" s="13">
        <f t="shared" ca="1" si="1"/>
        <v>4.5451233961837832E-2</v>
      </c>
      <c r="G14" s="13">
        <f t="shared" si="2"/>
        <v>6.8140689153305303</v>
      </c>
      <c r="H14" s="13">
        <f t="shared" ca="1" si="3"/>
        <v>4.3285480103955776E-2</v>
      </c>
      <c r="I14" s="16">
        <v>322.72000000000003</v>
      </c>
      <c r="J14" s="38">
        <f t="shared" si="17"/>
        <v>0.83000000000004093</v>
      </c>
      <c r="K14" s="40"/>
      <c r="L14" s="39">
        <f t="shared" si="4"/>
        <v>2.5088258808686903</v>
      </c>
      <c r="M14" s="39">
        <f t="shared" ca="1" si="5"/>
        <v>4.3663950563698102E-2</v>
      </c>
      <c r="N14" s="39">
        <f t="shared" si="6"/>
        <v>6.8125109764333942</v>
      </c>
      <c r="O14" s="39">
        <f t="shared" ca="1" si="7"/>
        <v>4.1580112447026023E-2</v>
      </c>
      <c r="P14" s="16">
        <f t="shared" si="8"/>
        <v>322.72000000000003</v>
      </c>
      <c r="Q14" s="38">
        <f t="shared" si="18"/>
        <v>0.83000000000004093</v>
      </c>
      <c r="R14" s="40"/>
      <c r="S14" s="39">
        <f t="shared" si="9"/>
        <v>2.5088258808686903</v>
      </c>
      <c r="T14" s="39">
        <f t="shared" ca="1" si="19"/>
        <v>4.3663950563698102E-2</v>
      </c>
      <c r="U14" s="39">
        <f t="shared" si="10"/>
        <v>6.8125109764333942</v>
      </c>
      <c r="V14" s="39">
        <f t="shared" ca="1" si="11"/>
        <v>4.1580112447026023E-2</v>
      </c>
      <c r="W14" s="16">
        <f t="shared" si="12"/>
        <v>322.72000000000003</v>
      </c>
      <c r="X14" s="38">
        <f t="shared" si="20"/>
        <v>0.83000000000004093</v>
      </c>
      <c r="Y14" s="42"/>
      <c r="Z14" s="39">
        <f t="shared" si="13"/>
        <v>2.5088258808686903</v>
      </c>
      <c r="AA14" s="39">
        <f t="shared" ca="1" si="21"/>
        <v>4.3663950563698102E-2</v>
      </c>
      <c r="AB14" s="39">
        <f t="shared" si="14"/>
        <v>6.8125109764333942</v>
      </c>
      <c r="AC14" s="15">
        <f t="shared" ca="1" si="15"/>
        <v>4.1580112447026023E-2</v>
      </c>
      <c r="AD14" s="13"/>
    </row>
    <row r="15" spans="1:30">
      <c r="A15" s="36">
        <v>1969</v>
      </c>
      <c r="B15" s="12">
        <v>324.62</v>
      </c>
      <c r="C15" s="12">
        <f t="shared" si="16"/>
        <v>1.5799999999999841</v>
      </c>
      <c r="D15" s="17">
        <f t="shared" si="22"/>
        <v>0.98799999999999955</v>
      </c>
      <c r="E15" s="13">
        <f t="shared" si="0"/>
        <v>2.5113752734140009</v>
      </c>
      <c r="F15" s="13">
        <f t="shared" ca="1" si="1"/>
        <v>5.4250073965152759E-2</v>
      </c>
      <c r="G15" s="13">
        <f t="shared" si="2"/>
        <v>6.8217422232154528</v>
      </c>
      <c r="H15" s="13">
        <f t="shared" ca="1" si="3"/>
        <v>5.1684918048965238E-2</v>
      </c>
      <c r="I15" s="16">
        <v>324.20999999999998</v>
      </c>
      <c r="J15" s="38">
        <f t="shared" si="17"/>
        <v>1.4899999999999523</v>
      </c>
      <c r="K15" s="40"/>
      <c r="L15" s="39">
        <f t="shared" si="4"/>
        <v>2.5108264061875145</v>
      </c>
      <c r="M15" s="39">
        <f t="shared" ca="1" si="5"/>
        <v>5.1970952140117689E-2</v>
      </c>
      <c r="N15" s="39">
        <f t="shared" si="6"/>
        <v>6.8197540786139257</v>
      </c>
      <c r="O15" s="39">
        <f t="shared" ca="1" si="7"/>
        <v>4.9508634045159636E-2</v>
      </c>
      <c r="P15" s="16">
        <f t="shared" si="8"/>
        <v>324.20999999999998</v>
      </c>
      <c r="Q15" s="38">
        <f t="shared" si="18"/>
        <v>1.4899999999999523</v>
      </c>
      <c r="R15" s="40"/>
      <c r="S15" s="39">
        <f t="shared" si="9"/>
        <v>2.5108264061875145</v>
      </c>
      <c r="T15" s="39">
        <f t="shared" ca="1" si="19"/>
        <v>5.1970952140117689E-2</v>
      </c>
      <c r="U15" s="39">
        <f t="shared" si="10"/>
        <v>6.8197540786139257</v>
      </c>
      <c r="V15" s="39">
        <f t="shared" ca="1" si="11"/>
        <v>4.9508634045159636E-2</v>
      </c>
      <c r="W15" s="16">
        <f t="shared" si="12"/>
        <v>324.20999999999998</v>
      </c>
      <c r="X15" s="38">
        <f t="shared" si="20"/>
        <v>1.4899999999999523</v>
      </c>
      <c r="Y15" s="42"/>
      <c r="Z15" s="39">
        <f t="shared" si="13"/>
        <v>2.5108264061875145</v>
      </c>
      <c r="AA15" s="39">
        <f t="shared" ca="1" si="21"/>
        <v>5.1970952140117689E-2</v>
      </c>
      <c r="AB15" s="39">
        <f t="shared" si="14"/>
        <v>6.8197540786139257</v>
      </c>
      <c r="AC15" s="15">
        <f t="shared" ca="1" si="15"/>
        <v>4.9508634045159636E-2</v>
      </c>
      <c r="AD15" s="13"/>
    </row>
    <row r="16" spans="1:30" s="6" customFormat="1">
      <c r="A16" s="55">
        <v>1970</v>
      </c>
      <c r="B16" s="18">
        <v>325.68</v>
      </c>
      <c r="C16" s="18">
        <f t="shared" si="16"/>
        <v>1.0600000000000023</v>
      </c>
      <c r="D16" s="19">
        <f t="shared" si="22"/>
        <v>1.0579999999999927</v>
      </c>
      <c r="E16" s="20">
        <f t="shared" si="0"/>
        <v>2.5127910893713432</v>
      </c>
      <c r="F16" s="20">
        <f t="shared" ca="1" si="1"/>
        <v>6.0129122472509317E-2</v>
      </c>
      <c r="G16" s="20">
        <f t="shared" si="2"/>
        <v>6.8268725088729116</v>
      </c>
      <c r="H16" s="20">
        <f t="shared" ca="1" si="3"/>
        <v>5.7300685937631574E-2</v>
      </c>
      <c r="I16" s="21">
        <v>325.51</v>
      </c>
      <c r="J16" s="43">
        <f t="shared" si="17"/>
        <v>1.3000000000000114</v>
      </c>
      <c r="K16" s="44"/>
      <c r="L16" s="45">
        <f t="shared" si="4"/>
        <v>2.5125643350796594</v>
      </c>
      <c r="M16" s="39">
        <f t="shared" ca="1" si="5"/>
        <v>5.9187545657283278E-2</v>
      </c>
      <c r="N16" s="45">
        <f t="shared" si="6"/>
        <v>6.8260506760865667</v>
      </c>
      <c r="O16" s="45">
        <f t="shared" ca="1" si="7"/>
        <v>5.6401082586169236E-2</v>
      </c>
      <c r="P16" s="21">
        <f t="shared" si="8"/>
        <v>325.51</v>
      </c>
      <c r="Q16" s="43">
        <f t="shared" si="18"/>
        <v>1.3000000000000114</v>
      </c>
      <c r="R16" s="44"/>
      <c r="S16" s="45">
        <f t="shared" si="9"/>
        <v>2.5125643350796594</v>
      </c>
      <c r="T16" s="45">
        <f t="shared" ca="1" si="19"/>
        <v>5.9187545657283278E-2</v>
      </c>
      <c r="U16" s="45">
        <f t="shared" si="10"/>
        <v>6.8260506760865667</v>
      </c>
      <c r="V16" s="45">
        <f t="shared" ca="1" si="11"/>
        <v>5.6401082586169236E-2</v>
      </c>
      <c r="W16" s="21">
        <f t="shared" si="12"/>
        <v>325.51</v>
      </c>
      <c r="X16" s="43">
        <f t="shared" si="20"/>
        <v>1.3000000000000114</v>
      </c>
      <c r="Y16" s="46"/>
      <c r="Z16" s="45">
        <f t="shared" si="13"/>
        <v>2.5125643350796594</v>
      </c>
      <c r="AA16" s="45">
        <f t="shared" ca="1" si="21"/>
        <v>5.9187545657283278E-2</v>
      </c>
      <c r="AB16" s="45">
        <f t="shared" si="14"/>
        <v>6.8260506760865667</v>
      </c>
      <c r="AC16" s="22">
        <f t="shared" ca="1" si="15"/>
        <v>5.6401082586169236E-2</v>
      </c>
      <c r="AD16" s="20"/>
    </row>
    <row r="17" spans="1:30">
      <c r="A17" s="36">
        <v>1971</v>
      </c>
      <c r="B17" s="12">
        <v>326.32</v>
      </c>
      <c r="C17" s="12">
        <f t="shared" si="16"/>
        <v>0.63999999999998636</v>
      </c>
      <c r="D17" s="17">
        <f t="shared" si="22"/>
        <v>1.3279999999999972</v>
      </c>
      <c r="E17" s="13">
        <f t="shared" si="0"/>
        <v>2.5136436923090382</v>
      </c>
      <c r="F17" s="13">
        <f t="shared" ca="1" si="1"/>
        <v>6.366947953814979E-2</v>
      </c>
      <c r="G17" s="13">
        <f t="shared" si="2"/>
        <v>6.829963226542251</v>
      </c>
      <c r="H17" s="13">
        <f t="shared" ca="1" si="3"/>
        <v>6.0683880207754649E-2</v>
      </c>
      <c r="I17" s="16">
        <v>326.48</v>
      </c>
      <c r="J17" s="38">
        <f t="shared" si="17"/>
        <v>0.97000000000002728</v>
      </c>
      <c r="K17" s="40"/>
      <c r="L17" s="39">
        <f t="shared" si="4"/>
        <v>2.5138565817652143</v>
      </c>
      <c r="M17" s="39">
        <f t="shared" ca="1" si="5"/>
        <v>6.4553483870120831E-2</v>
      </c>
      <c r="N17" s="39">
        <f t="shared" si="6"/>
        <v>6.8307351071137061</v>
      </c>
      <c r="O17" s="39">
        <f t="shared" ca="1" si="7"/>
        <v>6.1528804334106395E-2</v>
      </c>
      <c r="P17" s="16">
        <f t="shared" si="8"/>
        <v>326.48</v>
      </c>
      <c r="Q17" s="38">
        <f t="shared" si="18"/>
        <v>0.97000000000002728</v>
      </c>
      <c r="R17" s="40"/>
      <c r="S17" s="39">
        <f t="shared" si="9"/>
        <v>2.5138565817652143</v>
      </c>
      <c r="T17" s="39">
        <f t="shared" ca="1" si="19"/>
        <v>6.4553483870120831E-2</v>
      </c>
      <c r="U17" s="39">
        <f t="shared" si="10"/>
        <v>6.8307351071137061</v>
      </c>
      <c r="V17" s="39">
        <f t="shared" ca="1" si="11"/>
        <v>6.1528804334106395E-2</v>
      </c>
      <c r="W17" s="16">
        <f t="shared" si="12"/>
        <v>326.48</v>
      </c>
      <c r="X17" s="38">
        <f t="shared" si="20"/>
        <v>0.97000000000002728</v>
      </c>
      <c r="Y17" s="42"/>
      <c r="Z17" s="39">
        <f t="shared" si="13"/>
        <v>2.5138565817652143</v>
      </c>
      <c r="AA17" s="39">
        <f t="shared" ca="1" si="21"/>
        <v>6.4553483870120831E-2</v>
      </c>
      <c r="AB17" s="39">
        <f t="shared" si="14"/>
        <v>6.8307351071137061</v>
      </c>
      <c r="AC17" s="15">
        <f t="shared" ca="1" si="15"/>
        <v>6.1528804334106395E-2</v>
      </c>
      <c r="AD17" s="13"/>
    </row>
    <row r="18" spans="1:30">
      <c r="A18" s="36">
        <v>1972</v>
      </c>
      <c r="B18" s="12">
        <v>327.45</v>
      </c>
      <c r="C18" s="12">
        <f t="shared" si="16"/>
        <v>1.1299999999999955</v>
      </c>
      <c r="D18" s="17">
        <f t="shared" si="22"/>
        <v>1.1120000000000005</v>
      </c>
      <c r="E18" s="13">
        <f t="shared" si="0"/>
        <v>2.5151449947648206</v>
      </c>
      <c r="F18" s="13">
        <f t="shared" ca="1" si="1"/>
        <v>6.9903503046633439E-2</v>
      </c>
      <c r="G18" s="13">
        <f t="shared" si="2"/>
        <v>6.8354078143520747</v>
      </c>
      <c r="H18" s="13">
        <f t="shared" ca="1" si="3"/>
        <v>6.6643692863601334E-2</v>
      </c>
      <c r="I18" s="16">
        <v>327.60000000000002</v>
      </c>
      <c r="J18" s="38">
        <f t="shared" si="17"/>
        <v>1.1200000000000045</v>
      </c>
      <c r="K18" s="40"/>
      <c r="L18" s="39">
        <f t="shared" si="4"/>
        <v>2.5153438930883807</v>
      </c>
      <c r="M18" s="39">
        <f t="shared" ca="1" si="5"/>
        <v>7.0729410457958913E-2</v>
      </c>
      <c r="N18" s="39">
        <f t="shared" si="6"/>
        <v>6.836129355265065</v>
      </c>
      <c r="O18" s="39">
        <f t="shared" ca="1" si="7"/>
        <v>6.743351365723281E-2</v>
      </c>
      <c r="P18" s="16">
        <f t="shared" si="8"/>
        <v>327.60000000000002</v>
      </c>
      <c r="Q18" s="38">
        <f t="shared" si="18"/>
        <v>1.1200000000000045</v>
      </c>
      <c r="R18" s="40"/>
      <c r="S18" s="39">
        <f t="shared" si="9"/>
        <v>2.5153438930883807</v>
      </c>
      <c r="T18" s="39">
        <f t="shared" ca="1" si="19"/>
        <v>7.0729410457958913E-2</v>
      </c>
      <c r="U18" s="39">
        <f t="shared" si="10"/>
        <v>6.836129355265065</v>
      </c>
      <c r="V18" s="39">
        <f t="shared" ca="1" si="11"/>
        <v>6.743351365723281E-2</v>
      </c>
      <c r="W18" s="16">
        <f t="shared" si="12"/>
        <v>327.60000000000002</v>
      </c>
      <c r="X18" s="38">
        <f t="shared" si="20"/>
        <v>1.1200000000000045</v>
      </c>
      <c r="Y18" s="42"/>
      <c r="Z18" s="39">
        <f t="shared" si="13"/>
        <v>2.5153438930883807</v>
      </c>
      <c r="AA18" s="39">
        <f t="shared" ca="1" si="21"/>
        <v>7.0729410457958913E-2</v>
      </c>
      <c r="AB18" s="39">
        <f t="shared" si="14"/>
        <v>6.836129355265065</v>
      </c>
      <c r="AC18" s="15">
        <f t="shared" ca="1" si="15"/>
        <v>6.743351365723281E-2</v>
      </c>
      <c r="AD18" s="13"/>
    </row>
    <row r="19" spans="1:30">
      <c r="A19" s="36">
        <v>1973</v>
      </c>
      <c r="B19" s="12">
        <v>329.68</v>
      </c>
      <c r="C19" s="12">
        <f t="shared" si="16"/>
        <v>2.2300000000000182</v>
      </c>
      <c r="D19" s="17">
        <f t="shared" si="22"/>
        <v>1.0860000000000014</v>
      </c>
      <c r="E19" s="13">
        <f t="shared" si="0"/>
        <v>2.5180926015165319</v>
      </c>
      <c r="F19" s="13">
        <f t="shared" ca="1" si="1"/>
        <v>8.2143175148120459E-2</v>
      </c>
      <c r="G19" s="13">
        <f t="shared" si="2"/>
        <v>6.8461061012297924</v>
      </c>
      <c r="H19" s="13">
        <f t="shared" ca="1" si="3"/>
        <v>7.8354365508949822E-2</v>
      </c>
      <c r="I19" s="16">
        <v>329.82</v>
      </c>
      <c r="J19" s="38">
        <f t="shared" si="17"/>
        <v>2.2199999999999704</v>
      </c>
      <c r="K19" s="40"/>
      <c r="L19" s="39">
        <f t="shared" si="4"/>
        <v>2.518276987349374</v>
      </c>
      <c r="M19" s="39">
        <f t="shared" ca="1" si="5"/>
        <v>8.2908820746142114E-2</v>
      </c>
      <c r="N19" s="39">
        <f t="shared" si="6"/>
        <v>6.8467757033852568</v>
      </c>
      <c r="O19" s="39">
        <f t="shared" ca="1" si="7"/>
        <v>7.9087332547027267E-2</v>
      </c>
      <c r="P19" s="16">
        <f t="shared" si="8"/>
        <v>329.82</v>
      </c>
      <c r="Q19" s="38">
        <f t="shared" si="18"/>
        <v>2.2199999999999704</v>
      </c>
      <c r="R19" s="40"/>
      <c r="S19" s="39">
        <f t="shared" si="9"/>
        <v>2.518276987349374</v>
      </c>
      <c r="T19" s="39">
        <f t="shared" ca="1" si="19"/>
        <v>8.2908820746142114E-2</v>
      </c>
      <c r="U19" s="39">
        <f t="shared" si="10"/>
        <v>6.8467757033852568</v>
      </c>
      <c r="V19" s="39">
        <f t="shared" ca="1" si="11"/>
        <v>7.9087332547027267E-2</v>
      </c>
      <c r="W19" s="16">
        <f t="shared" si="12"/>
        <v>329.82</v>
      </c>
      <c r="X19" s="38">
        <f t="shared" si="20"/>
        <v>2.2199999999999704</v>
      </c>
      <c r="Y19" s="42"/>
      <c r="Z19" s="39">
        <f t="shared" si="13"/>
        <v>2.518276987349374</v>
      </c>
      <c r="AA19" s="39">
        <f t="shared" ca="1" si="21"/>
        <v>8.2908820746142114E-2</v>
      </c>
      <c r="AB19" s="39">
        <f t="shared" si="14"/>
        <v>6.8467757033852568</v>
      </c>
      <c r="AC19" s="15">
        <f t="shared" ca="1" si="15"/>
        <v>7.9087332547027267E-2</v>
      </c>
      <c r="AD19" s="13"/>
    </row>
    <row r="20" spans="1:30">
      <c r="A20" s="36">
        <v>1974</v>
      </c>
      <c r="B20" s="12">
        <v>330.18</v>
      </c>
      <c r="C20" s="12">
        <f t="shared" si="16"/>
        <v>0.5</v>
      </c>
      <c r="D20" s="17">
        <f t="shared" si="22"/>
        <v>1.1440000000000055</v>
      </c>
      <c r="E20" s="13">
        <f t="shared" si="0"/>
        <v>2.5187507631948001</v>
      </c>
      <c r="F20" s="13">
        <f t="shared" ca="1" si="1"/>
        <v>8.4876132360641954E-2</v>
      </c>
      <c r="G20" s="13">
        <f t="shared" si="2"/>
        <v>6.8484964367022707</v>
      </c>
      <c r="H20" s="13">
        <f t="shared" ca="1" si="3"/>
        <v>8.0970899964485962E-2</v>
      </c>
      <c r="I20" s="16">
        <v>330.41</v>
      </c>
      <c r="J20" s="38">
        <f t="shared" si="17"/>
        <v>0.59000000000003183</v>
      </c>
      <c r="K20" s="40"/>
      <c r="L20" s="39">
        <f t="shared" si="4"/>
        <v>2.5190531829555414</v>
      </c>
      <c r="M20" s="39">
        <f t="shared" ca="1" si="5"/>
        <v>8.6131903235211513E-2</v>
      </c>
      <c r="N20" s="39">
        <f t="shared" si="6"/>
        <v>6.8495949653114305</v>
      </c>
      <c r="O20" s="39">
        <f t="shared" ca="1" si="7"/>
        <v>8.2173383042427606E-2</v>
      </c>
      <c r="P20" s="16">
        <f t="shared" si="8"/>
        <v>330.41</v>
      </c>
      <c r="Q20" s="38">
        <f t="shared" si="18"/>
        <v>0.59000000000003183</v>
      </c>
      <c r="R20" s="40"/>
      <c r="S20" s="39">
        <f t="shared" si="9"/>
        <v>2.5190531829555414</v>
      </c>
      <c r="T20" s="39">
        <f t="shared" ca="1" si="19"/>
        <v>8.6131903235211513E-2</v>
      </c>
      <c r="U20" s="39">
        <f t="shared" si="10"/>
        <v>6.8495949653114305</v>
      </c>
      <c r="V20" s="39">
        <f t="shared" ca="1" si="11"/>
        <v>8.2173383042427606E-2</v>
      </c>
      <c r="W20" s="16">
        <f t="shared" si="12"/>
        <v>330.41</v>
      </c>
      <c r="X20" s="38">
        <f t="shared" si="20"/>
        <v>0.59000000000003183</v>
      </c>
      <c r="Y20" s="42"/>
      <c r="Z20" s="39">
        <f t="shared" si="13"/>
        <v>2.5190531829555414</v>
      </c>
      <c r="AA20" s="39">
        <f t="shared" ca="1" si="21"/>
        <v>8.6131903235211513E-2</v>
      </c>
      <c r="AB20" s="39">
        <f t="shared" si="14"/>
        <v>6.8495949653114305</v>
      </c>
      <c r="AC20" s="15">
        <f t="shared" ca="1" si="15"/>
        <v>8.2173383042427606E-2</v>
      </c>
      <c r="AD20" s="13"/>
    </row>
    <row r="21" spans="1:30">
      <c r="A21" s="36">
        <v>1975</v>
      </c>
      <c r="B21" s="12">
        <v>331.11</v>
      </c>
      <c r="C21" s="12">
        <f t="shared" si="16"/>
        <v>0.93000000000000682</v>
      </c>
      <c r="D21" s="17">
        <f t="shared" si="22"/>
        <v>1.2759999999999991</v>
      </c>
      <c r="E21" s="13">
        <f t="shared" si="0"/>
        <v>2.5199722972704519</v>
      </c>
      <c r="F21" s="13">
        <f t="shared" ca="1" si="1"/>
        <v>8.9948442816604607E-2</v>
      </c>
      <c r="G21" s="13">
        <f t="shared" si="2"/>
        <v>6.8529343464892314</v>
      </c>
      <c r="H21" s="13">
        <f t="shared" ca="1" si="3"/>
        <v>8.5828772008740964E-2</v>
      </c>
      <c r="I21" s="16">
        <v>331</v>
      </c>
      <c r="J21" s="38">
        <f t="shared" si="17"/>
        <v>0.58999999999997499</v>
      </c>
      <c r="K21" s="40"/>
      <c r="L21" s="39">
        <f t="shared" si="4"/>
        <v>2.5198279937757189</v>
      </c>
      <c r="M21" s="39">
        <f t="shared" ca="1" si="5"/>
        <v>8.934923552492445E-2</v>
      </c>
      <c r="N21" s="39">
        <f t="shared" si="6"/>
        <v>6.8524099814646995</v>
      </c>
      <c r="O21" s="39">
        <f t="shared" ca="1" si="7"/>
        <v>8.5254785984702569E-2</v>
      </c>
      <c r="P21" s="16">
        <f t="shared" si="8"/>
        <v>331</v>
      </c>
      <c r="Q21" s="38">
        <f t="shared" si="18"/>
        <v>0.58999999999997499</v>
      </c>
      <c r="R21" s="40"/>
      <c r="S21" s="39">
        <f t="shared" si="9"/>
        <v>2.5198279937757189</v>
      </c>
      <c r="T21" s="39">
        <f t="shared" ca="1" si="19"/>
        <v>8.934923552492445E-2</v>
      </c>
      <c r="U21" s="39">
        <f t="shared" si="10"/>
        <v>6.8524099814646995</v>
      </c>
      <c r="V21" s="39">
        <f t="shared" ca="1" si="11"/>
        <v>8.5254785984702569E-2</v>
      </c>
      <c r="W21" s="16">
        <f t="shared" si="12"/>
        <v>331</v>
      </c>
      <c r="X21" s="38">
        <f t="shared" si="20"/>
        <v>0.58999999999997499</v>
      </c>
      <c r="Y21" s="42"/>
      <c r="Z21" s="39">
        <f t="shared" si="13"/>
        <v>2.5198279937757189</v>
      </c>
      <c r="AA21" s="39">
        <f t="shared" ca="1" si="21"/>
        <v>8.934923552492445E-2</v>
      </c>
      <c r="AB21" s="39">
        <f t="shared" si="14"/>
        <v>6.8524099814646995</v>
      </c>
      <c r="AC21" s="15">
        <f t="shared" ca="1" si="15"/>
        <v>8.5254785984702569E-2</v>
      </c>
      <c r="AD21" s="13"/>
    </row>
    <row r="22" spans="1:30">
      <c r="A22" s="36">
        <v>1976</v>
      </c>
      <c r="B22" s="12">
        <v>332.04</v>
      </c>
      <c r="C22" s="12">
        <f t="shared" si="16"/>
        <v>0.93000000000000682</v>
      </c>
      <c r="D22" s="17">
        <f t="shared" si="22"/>
        <v>1.1439999999999941</v>
      </c>
      <c r="E22" s="13">
        <f t="shared" si="0"/>
        <v>2.5211904051885767</v>
      </c>
      <c r="F22" s="13">
        <f t="shared" ca="1" si="1"/>
        <v>9.5006526461384105E-2</v>
      </c>
      <c r="G22" s="13">
        <f t="shared" si="2"/>
        <v>6.8573617468305255</v>
      </c>
      <c r="H22" s="13">
        <f t="shared" ca="1" si="3"/>
        <v>9.0675140091726988E-2</v>
      </c>
      <c r="I22" s="16">
        <v>332.06</v>
      </c>
      <c r="J22" s="38">
        <f t="shared" si="17"/>
        <v>1.0600000000000023</v>
      </c>
      <c r="K22" s="40"/>
      <c r="L22" s="39">
        <f t="shared" si="4"/>
        <v>2.5212165635672568</v>
      </c>
      <c r="M22" s="39">
        <f t="shared" ca="1" si="5"/>
        <v>9.5115146777701484E-2</v>
      </c>
      <c r="N22" s="39">
        <f t="shared" si="6"/>
        <v>6.8574568446950632</v>
      </c>
      <c r="O22" s="39">
        <f t="shared" ca="1" si="7"/>
        <v>9.0779237128346277E-2</v>
      </c>
      <c r="P22" s="16">
        <f t="shared" si="8"/>
        <v>332.06</v>
      </c>
      <c r="Q22" s="38">
        <f t="shared" si="18"/>
        <v>1.0600000000000023</v>
      </c>
      <c r="R22" s="40"/>
      <c r="S22" s="39">
        <f t="shared" si="9"/>
        <v>2.5212165635672568</v>
      </c>
      <c r="T22" s="39">
        <f t="shared" ca="1" si="19"/>
        <v>9.5115146777701484E-2</v>
      </c>
      <c r="U22" s="39">
        <f t="shared" si="10"/>
        <v>6.8574568446950632</v>
      </c>
      <c r="V22" s="39">
        <f t="shared" ca="1" si="11"/>
        <v>9.0779237128346277E-2</v>
      </c>
      <c r="W22" s="16">
        <f t="shared" si="12"/>
        <v>332.06</v>
      </c>
      <c r="X22" s="38">
        <f t="shared" si="20"/>
        <v>1.0600000000000023</v>
      </c>
      <c r="Y22" s="42"/>
      <c r="Z22" s="39">
        <f t="shared" si="13"/>
        <v>2.5212165635672568</v>
      </c>
      <c r="AA22" s="39">
        <f t="shared" ca="1" si="21"/>
        <v>9.5115146777701484E-2</v>
      </c>
      <c r="AB22" s="39">
        <f t="shared" si="14"/>
        <v>6.8574568446950632</v>
      </c>
      <c r="AC22" s="15">
        <f t="shared" ca="1" si="15"/>
        <v>9.0779237128346277E-2</v>
      </c>
      <c r="AD22" s="13"/>
    </row>
    <row r="23" spans="1:30">
      <c r="A23" s="36">
        <v>1977</v>
      </c>
      <c r="B23" s="12">
        <v>333.83</v>
      </c>
      <c r="C23" s="12">
        <f t="shared" si="16"/>
        <v>1.7899999999999636</v>
      </c>
      <c r="D23" s="17">
        <f t="shared" si="22"/>
        <v>1.3319999999999936</v>
      </c>
      <c r="E23" s="13">
        <f t="shared" si="0"/>
        <v>2.5235253624481238</v>
      </c>
      <c r="F23" s="13">
        <f t="shared" ca="1" si="1"/>
        <v>0.10470222661244717</v>
      </c>
      <c r="G23" s="13">
        <f t="shared" si="2"/>
        <v>6.8658539146064133</v>
      </c>
      <c r="H23" s="13">
        <f t="shared" ca="1" si="3"/>
        <v>9.9970927165817403E-2</v>
      </c>
      <c r="I23" s="16">
        <v>333.62</v>
      </c>
      <c r="J23" s="38">
        <f t="shared" si="17"/>
        <v>1.5600000000000023</v>
      </c>
      <c r="K23" s="40"/>
      <c r="L23" s="39">
        <f t="shared" si="4"/>
        <v>2.5232520780246941</v>
      </c>
      <c r="M23" s="39">
        <f t="shared" ca="1" si="5"/>
        <v>0.10356743760733955</v>
      </c>
      <c r="N23" s="39">
        <f t="shared" si="6"/>
        <v>6.8648596205167705</v>
      </c>
      <c r="O23" s="39">
        <f t="shared" ca="1" si="7"/>
        <v>9.8882542387011052E-2</v>
      </c>
      <c r="P23" s="16">
        <f t="shared" si="8"/>
        <v>333.62</v>
      </c>
      <c r="Q23" s="38">
        <f t="shared" si="18"/>
        <v>1.5600000000000023</v>
      </c>
      <c r="R23" s="40"/>
      <c r="S23" s="39">
        <f t="shared" si="9"/>
        <v>2.5232520780246941</v>
      </c>
      <c r="T23" s="39">
        <f t="shared" ca="1" si="19"/>
        <v>0.10356743760733955</v>
      </c>
      <c r="U23" s="39">
        <f t="shared" si="10"/>
        <v>6.8648596205167705</v>
      </c>
      <c r="V23" s="39">
        <f t="shared" ca="1" si="11"/>
        <v>9.8882542387011052E-2</v>
      </c>
      <c r="W23" s="16">
        <f t="shared" si="12"/>
        <v>333.62</v>
      </c>
      <c r="X23" s="38">
        <f t="shared" si="20"/>
        <v>1.5600000000000023</v>
      </c>
      <c r="Y23" s="42"/>
      <c r="Z23" s="39">
        <f t="shared" si="13"/>
        <v>2.5232520780246941</v>
      </c>
      <c r="AA23" s="39">
        <f t="shared" ca="1" si="21"/>
        <v>0.10356743760733955</v>
      </c>
      <c r="AB23" s="39">
        <f t="shared" si="14"/>
        <v>6.8648596205167705</v>
      </c>
      <c r="AC23" s="15">
        <f t="shared" ca="1" si="15"/>
        <v>9.8882542387011052E-2</v>
      </c>
      <c r="AD23" s="13"/>
    </row>
    <row r="24" spans="1:30">
      <c r="A24" s="36">
        <v>1978</v>
      </c>
      <c r="B24" s="12">
        <v>335.4</v>
      </c>
      <c r="C24" s="12">
        <f t="shared" si="16"/>
        <v>1.5699999999999932</v>
      </c>
      <c r="D24" s="17">
        <f t="shared" si="22"/>
        <v>1.5279999999999974</v>
      </c>
      <c r="E24" s="13">
        <f t="shared" si="0"/>
        <v>2.525563058270067</v>
      </c>
      <c r="F24" s="13">
        <f t="shared" ca="1" si="1"/>
        <v>0.11316357536213198</v>
      </c>
      <c r="G24" s="13">
        <f t="shared" si="2"/>
        <v>6.8732707544011129</v>
      </c>
      <c r="H24" s="13">
        <f t="shared" ca="1" si="3"/>
        <v>0.10808962728028383</v>
      </c>
      <c r="I24" s="16">
        <v>335.19</v>
      </c>
      <c r="J24" s="38">
        <f t="shared" si="17"/>
        <v>1.5699999999999932</v>
      </c>
      <c r="K24" s="40"/>
      <c r="L24" s="39">
        <f t="shared" si="4"/>
        <v>2.5252910534856801</v>
      </c>
      <c r="M24" s="39">
        <f t="shared" ca="1" si="5"/>
        <v>0.11203409994313356</v>
      </c>
      <c r="N24" s="39">
        <f t="shared" si="6"/>
        <v>6.8722803941672748</v>
      </c>
      <c r="O24" s="39">
        <f t="shared" ca="1" si="7"/>
        <v>0.10700554862058692</v>
      </c>
      <c r="P24" s="16">
        <f t="shared" si="8"/>
        <v>335.19</v>
      </c>
      <c r="Q24" s="38">
        <f t="shared" si="18"/>
        <v>1.5699999999999932</v>
      </c>
      <c r="R24" s="40"/>
      <c r="S24" s="39">
        <f t="shared" si="9"/>
        <v>2.5252910534856801</v>
      </c>
      <c r="T24" s="39">
        <f t="shared" ca="1" si="19"/>
        <v>0.11203409994313356</v>
      </c>
      <c r="U24" s="39">
        <f t="shared" si="10"/>
        <v>6.8722803941672748</v>
      </c>
      <c r="V24" s="39">
        <f t="shared" ca="1" si="11"/>
        <v>0.10700554862058692</v>
      </c>
      <c r="W24" s="16">
        <f t="shared" si="12"/>
        <v>335.19</v>
      </c>
      <c r="X24" s="38">
        <f t="shared" si="20"/>
        <v>1.5699999999999932</v>
      </c>
      <c r="Y24" s="42"/>
      <c r="Z24" s="39">
        <f t="shared" si="13"/>
        <v>2.5252910534856801</v>
      </c>
      <c r="AA24" s="39">
        <f t="shared" ca="1" si="21"/>
        <v>0.11203409994313356</v>
      </c>
      <c r="AB24" s="39">
        <f t="shared" si="14"/>
        <v>6.8722803941672748</v>
      </c>
      <c r="AC24" s="15">
        <f t="shared" ca="1" si="15"/>
        <v>0.10700554862058692</v>
      </c>
      <c r="AD24" s="13"/>
    </row>
    <row r="25" spans="1:30">
      <c r="A25" s="36">
        <v>1979</v>
      </c>
      <c r="B25" s="12">
        <v>336.84</v>
      </c>
      <c r="C25" s="12">
        <f t="shared" si="16"/>
        <v>1.4399999999999977</v>
      </c>
      <c r="D25" s="17">
        <f t="shared" si="22"/>
        <v>1.6139999999999985</v>
      </c>
      <c r="E25" s="13">
        <f t="shared" si="0"/>
        <v>2.5274236586820638</v>
      </c>
      <c r="F25" s="13">
        <f t="shared" ca="1" si="1"/>
        <v>0.12088955133959578</v>
      </c>
      <c r="G25" s="13">
        <f t="shared" si="2"/>
        <v>6.8800477190033824</v>
      </c>
      <c r="H25" s="13">
        <f t="shared" ca="1" si="3"/>
        <v>0.11550790040133735</v>
      </c>
      <c r="I25" s="16">
        <v>336.54</v>
      </c>
      <c r="J25" s="38">
        <f t="shared" si="17"/>
        <v>1.3500000000000227</v>
      </c>
      <c r="K25" s="40"/>
      <c r="L25" s="39">
        <f t="shared" si="4"/>
        <v>2.5270366903931603</v>
      </c>
      <c r="M25" s="39">
        <f t="shared" ca="1" si="5"/>
        <v>0.119282700301172</v>
      </c>
      <c r="N25" s="39">
        <f t="shared" si="6"/>
        <v>6.8786378727764754</v>
      </c>
      <c r="O25" s="39">
        <f t="shared" ca="1" si="7"/>
        <v>0.11396463951926333</v>
      </c>
      <c r="P25" s="16">
        <f t="shared" si="8"/>
        <v>336.54</v>
      </c>
      <c r="Q25" s="38">
        <f t="shared" si="18"/>
        <v>1.3500000000000227</v>
      </c>
      <c r="R25" s="40"/>
      <c r="S25" s="39">
        <f t="shared" si="9"/>
        <v>2.5270366903931603</v>
      </c>
      <c r="T25" s="39">
        <f t="shared" ca="1" si="19"/>
        <v>0.119282700301172</v>
      </c>
      <c r="U25" s="39">
        <f t="shared" si="10"/>
        <v>6.8786378727764754</v>
      </c>
      <c r="V25" s="39">
        <f t="shared" ca="1" si="11"/>
        <v>0.11396463951926333</v>
      </c>
      <c r="W25" s="16">
        <f t="shared" si="12"/>
        <v>336.54</v>
      </c>
      <c r="X25" s="38">
        <f t="shared" si="20"/>
        <v>1.3500000000000227</v>
      </c>
      <c r="Y25" s="42"/>
      <c r="Z25" s="39">
        <f t="shared" si="13"/>
        <v>2.5270366903931603</v>
      </c>
      <c r="AA25" s="39">
        <f t="shared" ca="1" si="21"/>
        <v>0.119282700301172</v>
      </c>
      <c r="AB25" s="39">
        <f t="shared" si="14"/>
        <v>6.8786378727764754</v>
      </c>
      <c r="AC25" s="15">
        <f t="shared" ca="1" si="15"/>
        <v>0.11396463951926333</v>
      </c>
      <c r="AD25" s="13"/>
    </row>
    <row r="26" spans="1:30">
      <c r="A26" s="36">
        <v>1980</v>
      </c>
      <c r="B26" s="12">
        <v>338.75</v>
      </c>
      <c r="C26" s="12">
        <f t="shared" si="16"/>
        <v>1.910000000000025</v>
      </c>
      <c r="D26" s="17">
        <f t="shared" si="22"/>
        <v>1.5240000000000009</v>
      </c>
      <c r="E26" s="13">
        <f t="shared" si="0"/>
        <v>2.5298793038824621</v>
      </c>
      <c r="F26" s="13">
        <f t="shared" ca="1" si="1"/>
        <v>0.13108639731744387</v>
      </c>
      <c r="G26" s="13">
        <f t="shared" si="2"/>
        <v>6.8889989381186103</v>
      </c>
      <c r="H26" s="13">
        <f t="shared" ca="1" si="3"/>
        <v>0.12530617913823944</v>
      </c>
      <c r="I26" s="16">
        <v>338.4</v>
      </c>
      <c r="J26" s="38">
        <f t="shared" si="17"/>
        <v>1.8599999999999568</v>
      </c>
      <c r="K26" s="40"/>
      <c r="L26" s="39">
        <f t="shared" si="4"/>
        <v>2.529430354366986</v>
      </c>
      <c r="M26" s="39">
        <f t="shared" ca="1" si="5"/>
        <v>0.12922217480663653</v>
      </c>
      <c r="N26" s="39">
        <f t="shared" si="6"/>
        <v>6.8873618599945887</v>
      </c>
      <c r="O26" s="39">
        <f t="shared" ca="1" si="7"/>
        <v>0.12351418325848716</v>
      </c>
      <c r="P26" s="16">
        <f t="shared" si="8"/>
        <v>338.4</v>
      </c>
      <c r="Q26" s="38">
        <f t="shared" si="18"/>
        <v>1.8599999999999568</v>
      </c>
      <c r="R26" s="40"/>
      <c r="S26" s="39">
        <f t="shared" si="9"/>
        <v>2.529430354366986</v>
      </c>
      <c r="T26" s="39">
        <f t="shared" ca="1" si="19"/>
        <v>0.12922217480663653</v>
      </c>
      <c r="U26" s="39">
        <f t="shared" si="10"/>
        <v>6.8873618599945887</v>
      </c>
      <c r="V26" s="39">
        <f t="shared" ca="1" si="11"/>
        <v>0.12351418325848716</v>
      </c>
      <c r="W26" s="16">
        <f t="shared" si="12"/>
        <v>338.4</v>
      </c>
      <c r="X26" s="38">
        <f t="shared" si="20"/>
        <v>1.8599999999999568</v>
      </c>
      <c r="Y26" s="42"/>
      <c r="Z26" s="39">
        <f t="shared" si="13"/>
        <v>2.529430354366986</v>
      </c>
      <c r="AA26" s="39">
        <f t="shared" ca="1" si="21"/>
        <v>0.12922217480663653</v>
      </c>
      <c r="AB26" s="39">
        <f t="shared" si="14"/>
        <v>6.8873618599945887</v>
      </c>
      <c r="AC26" s="15">
        <f t="shared" ca="1" si="15"/>
        <v>0.12351418325848716</v>
      </c>
      <c r="AD26" s="13"/>
    </row>
    <row r="27" spans="1:30">
      <c r="A27" s="36">
        <v>1981</v>
      </c>
      <c r="B27" s="12">
        <v>340.11</v>
      </c>
      <c r="C27" s="12">
        <f t="shared" si="16"/>
        <v>1.3600000000000136</v>
      </c>
      <c r="D27" s="17">
        <f t="shared" si="22"/>
        <v>1.5300000000000069</v>
      </c>
      <c r="E27" s="13">
        <f t="shared" si="0"/>
        <v>2.5316194013563393</v>
      </c>
      <c r="F27" s="13">
        <f t="shared" ca="1" si="1"/>
        <v>0.13831199567533814</v>
      </c>
      <c r="G27" s="13">
        <f t="shared" si="2"/>
        <v>6.8953466141899975</v>
      </c>
      <c r="H27" s="13">
        <f t="shared" ca="1" si="3"/>
        <v>0.1322545398786448</v>
      </c>
      <c r="I27" s="16">
        <v>339.46</v>
      </c>
      <c r="J27" s="38">
        <f t="shared" si="17"/>
        <v>1.0600000000000023</v>
      </c>
      <c r="K27" s="40"/>
      <c r="L27" s="39">
        <f t="shared" si="4"/>
        <v>2.5307886068853547</v>
      </c>
      <c r="M27" s="39">
        <f t="shared" ca="1" si="5"/>
        <v>0.13486219630753685</v>
      </c>
      <c r="N27" s="39">
        <f t="shared" si="6"/>
        <v>6.8923154807065723</v>
      </c>
      <c r="O27" s="39">
        <f t="shared" ca="1" si="7"/>
        <v>0.12893656828426928</v>
      </c>
      <c r="P27" s="16">
        <f t="shared" si="8"/>
        <v>339.46</v>
      </c>
      <c r="Q27" s="38">
        <f t="shared" si="18"/>
        <v>1.0600000000000023</v>
      </c>
      <c r="R27" s="40"/>
      <c r="S27" s="39">
        <f t="shared" si="9"/>
        <v>2.5307886068853547</v>
      </c>
      <c r="T27" s="39">
        <f t="shared" ca="1" si="19"/>
        <v>0.13486219630753685</v>
      </c>
      <c r="U27" s="39">
        <f t="shared" si="10"/>
        <v>6.8923154807065723</v>
      </c>
      <c r="V27" s="39">
        <f t="shared" ca="1" si="11"/>
        <v>0.12893656828426928</v>
      </c>
      <c r="W27" s="16">
        <f t="shared" si="12"/>
        <v>339.46</v>
      </c>
      <c r="X27" s="38">
        <f t="shared" si="20"/>
        <v>1.0600000000000023</v>
      </c>
      <c r="Y27" s="42"/>
      <c r="Z27" s="39">
        <f t="shared" si="13"/>
        <v>2.5307886068853547</v>
      </c>
      <c r="AA27" s="39">
        <f t="shared" ca="1" si="21"/>
        <v>0.13486219630753685</v>
      </c>
      <c r="AB27" s="39">
        <f t="shared" si="14"/>
        <v>6.8923154807065723</v>
      </c>
      <c r="AC27" s="15">
        <f t="shared" ca="1" si="15"/>
        <v>0.12893656828426928</v>
      </c>
      <c r="AD27" s="13"/>
    </row>
    <row r="28" spans="1:30">
      <c r="A28" s="36">
        <v>1982</v>
      </c>
      <c r="B28" s="12">
        <v>341.45</v>
      </c>
      <c r="C28" s="12">
        <f t="shared" si="16"/>
        <v>1.339999999999975</v>
      </c>
      <c r="D28" s="17">
        <f t="shared" si="22"/>
        <v>1.5620000000000005</v>
      </c>
      <c r="E28" s="13">
        <f t="shared" si="0"/>
        <v>2.5333271170544238</v>
      </c>
      <c r="F28" s="13">
        <f t="shared" ca="1" si="1"/>
        <v>0.14540313161977192</v>
      </c>
      <c r="G28" s="13">
        <f t="shared" si="2"/>
        <v>6.90157998689729</v>
      </c>
      <c r="H28" s="13">
        <f t="shared" ca="1" si="3"/>
        <v>0.13907778065409923</v>
      </c>
      <c r="I28" s="23">
        <f>W28</f>
        <v>340.93644650736996</v>
      </c>
      <c r="J28" s="47">
        <f t="shared" si="17"/>
        <v>1.4764465073699853</v>
      </c>
      <c r="K28" s="38">
        <f t="shared" ref="K28:K66" si="23">I28-B28</f>
        <v>-0.51355349263002381</v>
      </c>
      <c r="L28" s="39">
        <f t="shared" si="4"/>
        <v>2.5326734303018208</v>
      </c>
      <c r="M28" s="39">
        <f t="shared" ca="1" si="5"/>
        <v>0.14268875613386234</v>
      </c>
      <c r="N28" s="39">
        <f t="shared" si="6"/>
        <v>6.8991935026729223</v>
      </c>
      <c r="O28" s="39">
        <f t="shared" ca="1" si="7"/>
        <v>0.13646546189275929</v>
      </c>
      <c r="P28" s="23">
        <f>W28</f>
        <v>340.93644650736996</v>
      </c>
      <c r="Q28" s="47">
        <f t="shared" si="18"/>
        <v>1.4764465073699853</v>
      </c>
      <c r="R28" s="38">
        <f t="shared" ref="R28:R66" si="24">P28-B28</f>
        <v>-0.51355349263002381</v>
      </c>
      <c r="S28" s="39">
        <f t="shared" si="9"/>
        <v>2.5326734303018208</v>
      </c>
      <c r="T28" s="39">
        <f t="shared" ca="1" si="19"/>
        <v>0.14268875613386234</v>
      </c>
      <c r="U28" s="39">
        <f t="shared" si="10"/>
        <v>6.8991935026729223</v>
      </c>
      <c r="V28" s="39">
        <f t="shared" ca="1" si="11"/>
        <v>0.13646546189275929</v>
      </c>
      <c r="W28" s="23">
        <f>W27+X28</f>
        <v>340.93644650736996</v>
      </c>
      <c r="X28" s="48">
        <v>1.4764465073699999</v>
      </c>
      <c r="Y28" s="38">
        <f t="shared" ref="Y28:Y66" si="25">W28-B28</f>
        <v>-0.51355349263002381</v>
      </c>
      <c r="Z28" s="39">
        <f t="shared" si="13"/>
        <v>2.5326734303018208</v>
      </c>
      <c r="AA28" s="39">
        <f t="shared" ca="1" si="21"/>
        <v>0.14268875613386234</v>
      </c>
      <c r="AB28" s="39">
        <f t="shared" si="14"/>
        <v>6.8991935026729223</v>
      </c>
      <c r="AC28" s="15">
        <f t="shared" ca="1" si="15"/>
        <v>0.13646546189275929</v>
      </c>
      <c r="AD28" s="13"/>
    </row>
    <row r="29" spans="1:30">
      <c r="A29" s="36">
        <v>1983</v>
      </c>
      <c r="B29" s="12">
        <v>343.05</v>
      </c>
      <c r="C29" s="12">
        <f t="shared" si="16"/>
        <v>1.6000000000000227</v>
      </c>
      <c r="D29" s="17">
        <f t="shared" si="22"/>
        <v>1.4740000000000009</v>
      </c>
      <c r="E29" s="13">
        <f t="shared" si="0"/>
        <v>2.5353574236624299</v>
      </c>
      <c r="F29" s="13">
        <f t="shared" ca="1" si="1"/>
        <v>0.15383379732273544</v>
      </c>
      <c r="G29" s="13">
        <f t="shared" si="2"/>
        <v>6.9089957783680207</v>
      </c>
      <c r="H29" s="13">
        <f t="shared" ca="1" si="3"/>
        <v>0.14719533324102529</v>
      </c>
      <c r="I29" s="23">
        <f>W29</f>
        <v>342.43503971235049</v>
      </c>
      <c r="J29" s="47">
        <f t="shared" si="17"/>
        <v>1.4985932049805228</v>
      </c>
      <c r="K29" s="38">
        <f t="shared" si="23"/>
        <v>-0.61496028764952371</v>
      </c>
      <c r="L29" s="39">
        <f t="shared" si="4"/>
        <v>2.5345781975212534</v>
      </c>
      <c r="M29" s="39">
        <f t="shared" ca="1" si="5"/>
        <v>0.15059813080942919</v>
      </c>
      <c r="N29" s="39">
        <f t="shared" si="6"/>
        <v>6.9061489858115461</v>
      </c>
      <c r="O29" s="39">
        <f t="shared" ca="1" si="7"/>
        <v>0.144079146874073</v>
      </c>
      <c r="P29" s="23">
        <f>W29</f>
        <v>342.43503971235049</v>
      </c>
      <c r="Q29" s="47">
        <f t="shared" si="18"/>
        <v>1.4985932049805228</v>
      </c>
      <c r="R29" s="38">
        <f t="shared" si="24"/>
        <v>-0.61496028764952371</v>
      </c>
      <c r="S29" s="39">
        <f t="shared" si="9"/>
        <v>2.5345781975212534</v>
      </c>
      <c r="T29" s="39">
        <f t="shared" ca="1" si="19"/>
        <v>0.15059813080942919</v>
      </c>
      <c r="U29" s="39">
        <f t="shared" si="10"/>
        <v>6.9061489858115461</v>
      </c>
      <c r="V29" s="39">
        <f t="shared" ca="1" si="11"/>
        <v>0.144079146874073</v>
      </c>
      <c r="W29" s="23">
        <f>W28+X29</f>
        <v>342.43503971235049</v>
      </c>
      <c r="X29" s="49">
        <f>1.015*X28</f>
        <v>1.4985932049805497</v>
      </c>
      <c r="Y29" s="38">
        <f t="shared" si="25"/>
        <v>-0.61496028764952371</v>
      </c>
      <c r="Z29" s="39">
        <f t="shared" si="13"/>
        <v>2.5345781975212534</v>
      </c>
      <c r="AA29" s="39">
        <f t="shared" ca="1" si="21"/>
        <v>0.15059813080942919</v>
      </c>
      <c r="AB29" s="39">
        <f t="shared" si="14"/>
        <v>6.9061489858115461</v>
      </c>
      <c r="AC29" s="15">
        <f t="shared" ca="1" si="15"/>
        <v>0.144079146874073</v>
      </c>
      <c r="AD29" s="13"/>
    </row>
    <row r="30" spans="1:30">
      <c r="A30" s="36">
        <v>1984</v>
      </c>
      <c r="B30" s="12">
        <v>344.65</v>
      </c>
      <c r="C30" s="12">
        <f t="shared" si="16"/>
        <v>1.5999999999999659</v>
      </c>
      <c r="D30" s="17">
        <f t="shared" si="22"/>
        <v>1.4620000000000004</v>
      </c>
      <c r="E30" s="13">
        <f t="shared" si="0"/>
        <v>2.5373782828302054</v>
      </c>
      <c r="F30" s="13">
        <f t="shared" ca="1" si="1"/>
        <v>0.16222523337929062</v>
      </c>
      <c r="G30" s="13">
        <f t="shared" si="2"/>
        <v>6.9163823679759364</v>
      </c>
      <c r="H30" s="13">
        <f t="shared" ca="1" si="3"/>
        <v>0.15528092057407764</v>
      </c>
      <c r="I30" s="23">
        <f>W30</f>
        <v>343.95611181540573</v>
      </c>
      <c r="J30" s="47">
        <f t="shared" si="17"/>
        <v>1.5210721030552463</v>
      </c>
      <c r="K30" s="38">
        <f t="shared" si="23"/>
        <v>-0.69388818459424328</v>
      </c>
      <c r="L30" s="39">
        <f t="shared" si="4"/>
        <v>2.5365030309076504</v>
      </c>
      <c r="M30" s="39">
        <f t="shared" ca="1" si="5"/>
        <v>0.15859082843974107</v>
      </c>
      <c r="N30" s="39">
        <f t="shared" si="6"/>
        <v>6.9131825214065232</v>
      </c>
      <c r="O30" s="39">
        <f t="shared" ca="1" si="7"/>
        <v>0.1517782704658826</v>
      </c>
      <c r="P30" s="23">
        <f>W30</f>
        <v>343.95611181540573</v>
      </c>
      <c r="Q30" s="47">
        <f t="shared" si="18"/>
        <v>1.5210721030552463</v>
      </c>
      <c r="R30" s="38">
        <f t="shared" si="24"/>
        <v>-0.69388818459424328</v>
      </c>
      <c r="S30" s="39">
        <f t="shared" si="9"/>
        <v>2.5365030309076504</v>
      </c>
      <c r="T30" s="39">
        <f t="shared" ca="1" si="19"/>
        <v>0.15859082843974107</v>
      </c>
      <c r="U30" s="39">
        <f t="shared" si="10"/>
        <v>6.9131825214065232</v>
      </c>
      <c r="V30" s="39">
        <f t="shared" ca="1" si="11"/>
        <v>0.1517782704658826</v>
      </c>
      <c r="W30" s="23">
        <f>W29+X30</f>
        <v>343.95611181540573</v>
      </c>
      <c r="X30" s="49">
        <f>1.015*X29</f>
        <v>1.5210721030552579</v>
      </c>
      <c r="Y30" s="38">
        <f t="shared" si="25"/>
        <v>-0.69388818459424328</v>
      </c>
      <c r="Z30" s="39">
        <f t="shared" si="13"/>
        <v>2.5365030309076504</v>
      </c>
      <c r="AA30" s="39">
        <f t="shared" ca="1" si="21"/>
        <v>0.15859082843974107</v>
      </c>
      <c r="AB30" s="39">
        <f t="shared" si="14"/>
        <v>6.9131825214065232</v>
      </c>
      <c r="AC30" s="15">
        <f t="shared" ca="1" si="15"/>
        <v>0.1517782704658826</v>
      </c>
      <c r="AD30" s="13"/>
    </row>
    <row r="31" spans="1:30">
      <c r="A31" s="36">
        <v>1985</v>
      </c>
      <c r="B31" s="12">
        <v>346.12</v>
      </c>
      <c r="C31" s="12">
        <f t="shared" si="16"/>
        <v>1.4700000000000273</v>
      </c>
      <c r="D31" s="17">
        <f t="shared" si="22"/>
        <v>1.5480000000000018</v>
      </c>
      <c r="E31" s="13">
        <f t="shared" si="0"/>
        <v>2.5392266950429949</v>
      </c>
      <c r="F31" s="13">
        <f t="shared" ca="1" si="1"/>
        <v>0.16990059895503867</v>
      </c>
      <c r="G31" s="13">
        <f t="shared" si="2"/>
        <v>6.9231432649712996</v>
      </c>
      <c r="H31" s="13">
        <f t="shared" ca="1" si="3"/>
        <v>0.16268160560024972</v>
      </c>
      <c r="I31" s="24">
        <v>345.5</v>
      </c>
      <c r="J31" s="25">
        <f t="shared" si="17"/>
        <v>1.543888184594266</v>
      </c>
      <c r="K31" s="26">
        <f t="shared" si="23"/>
        <v>-0.62000000000000455</v>
      </c>
      <c r="L31" s="27">
        <f t="shared" si="4"/>
        <v>2.5384480517102173</v>
      </c>
      <c r="M31" s="39">
        <f t="shared" ca="1" si="5"/>
        <v>0.16666735250122514</v>
      </c>
      <c r="N31" s="27">
        <f t="shared" si="6"/>
        <v>6.9202946991599479</v>
      </c>
      <c r="O31" s="27">
        <f t="shared" ca="1" si="7"/>
        <v>0.15956347817417083</v>
      </c>
      <c r="P31" s="24">
        <v>345.5</v>
      </c>
      <c r="Q31" s="25">
        <f t="shared" si="18"/>
        <v>1.543888184594266</v>
      </c>
      <c r="R31" s="26">
        <f t="shared" si="24"/>
        <v>-0.62000000000000455</v>
      </c>
      <c r="S31" s="27">
        <f t="shared" si="9"/>
        <v>2.5384480517102173</v>
      </c>
      <c r="T31" s="27">
        <f t="shared" ca="1" si="19"/>
        <v>0.16666735250122514</v>
      </c>
      <c r="U31" s="27">
        <f t="shared" si="10"/>
        <v>6.9202946991599479</v>
      </c>
      <c r="V31" s="27">
        <f t="shared" ca="1" si="11"/>
        <v>0.15956347817417083</v>
      </c>
      <c r="W31" s="24">
        <f>W30+X31</f>
        <v>345.50000000000682</v>
      </c>
      <c r="X31" s="28">
        <f>1.015*X30</f>
        <v>1.5438881846010866</v>
      </c>
      <c r="Y31" s="26">
        <f t="shared" si="25"/>
        <v>-0.61999999999318334</v>
      </c>
      <c r="Z31" s="27">
        <f t="shared" si="13"/>
        <v>2.5384480517102257</v>
      </c>
      <c r="AA31" s="27">
        <f t="shared" ca="1" si="21"/>
        <v>0.16666735250126016</v>
      </c>
      <c r="AB31" s="27">
        <f t="shared" si="14"/>
        <v>6.920294699159979</v>
      </c>
      <c r="AC31" s="56">
        <f t="shared" ca="1" si="15"/>
        <v>0.15956347817420485</v>
      </c>
      <c r="AD31" s="13"/>
    </row>
    <row r="32" spans="1:30">
      <c r="A32" s="36">
        <v>1986</v>
      </c>
      <c r="B32" s="12">
        <v>347.42</v>
      </c>
      <c r="C32" s="12">
        <f t="shared" si="16"/>
        <v>1.3000000000000114</v>
      </c>
      <c r="D32" s="17">
        <f t="shared" si="22"/>
        <v>1.7039999999999964</v>
      </c>
      <c r="E32" s="13">
        <f t="shared" si="0"/>
        <v>2.5408548159522488</v>
      </c>
      <c r="F32" s="13">
        <f t="shared" ca="1" si="1"/>
        <v>0.17666122469294382</v>
      </c>
      <c r="G32" s="13">
        <f t="shared" si="2"/>
        <v>6.9291020692476835</v>
      </c>
      <c r="H32" s="13">
        <f t="shared" ca="1" si="3"/>
        <v>0.16920429535759532</v>
      </c>
      <c r="I32" s="16">
        <f t="shared" ref="I32:I63" si="26">I31+J32</f>
        <v>347.06704650736316</v>
      </c>
      <c r="J32" s="39">
        <f t="shared" ref="J32:J63" si="27">J31 *1.015</f>
        <v>1.5670465073631799</v>
      </c>
      <c r="K32" s="38">
        <f t="shared" si="23"/>
        <v>-0.35295349263685694</v>
      </c>
      <c r="L32" s="39">
        <f t="shared" si="4"/>
        <v>2.5404133800228417</v>
      </c>
      <c r="M32" s="39">
        <f t="shared" ca="1" si="5"/>
        <v>0.1748282016729559</v>
      </c>
      <c r="N32" s="39">
        <f t="shared" si="6"/>
        <v>6.9274861070481046</v>
      </c>
      <c r="O32" s="39">
        <f t="shared" ca="1" si="7"/>
        <v>0.16743541361579611</v>
      </c>
      <c r="P32" s="16">
        <f t="shared" ref="P32:P63" si="28">P31+Q32</f>
        <v>347.06704650736316</v>
      </c>
      <c r="Q32" s="39">
        <f>Q31*1.015</f>
        <v>1.5670465073631799</v>
      </c>
      <c r="R32" s="38">
        <f t="shared" si="24"/>
        <v>-0.35295349263685694</v>
      </c>
      <c r="S32" s="39">
        <f t="shared" si="9"/>
        <v>2.5404133800228417</v>
      </c>
      <c r="T32" s="39">
        <f t="shared" ca="1" si="19"/>
        <v>0.1748282016729559</v>
      </c>
      <c r="U32" s="39">
        <f t="shared" si="10"/>
        <v>6.9274861070481046</v>
      </c>
      <c r="V32" s="39">
        <f t="shared" ca="1" si="11"/>
        <v>0.16743541361579611</v>
      </c>
      <c r="W32" s="16">
        <f t="shared" ref="W32:W46" si="29">W31+1.5</f>
        <v>347.00000000000682</v>
      </c>
      <c r="X32" s="50">
        <v>1.5</v>
      </c>
      <c r="Y32" s="38">
        <f t="shared" si="25"/>
        <v>-0.41999999999319471</v>
      </c>
      <c r="Z32" s="39">
        <f t="shared" si="13"/>
        <v>2.5403294747908824</v>
      </c>
      <c r="AA32" s="39">
        <f t="shared" ca="1" si="21"/>
        <v>0.17447979273876416</v>
      </c>
      <c r="AB32" s="39">
        <f t="shared" si="14"/>
        <v>6.927178984104251</v>
      </c>
      <c r="AC32" s="15">
        <f t="shared" ca="1" si="15"/>
        <v>0.16709922743024558</v>
      </c>
      <c r="AD32" s="13"/>
    </row>
    <row r="33" spans="1:30">
      <c r="A33" s="36">
        <v>1987</v>
      </c>
      <c r="B33" s="12">
        <v>349.19</v>
      </c>
      <c r="C33" s="12">
        <f t="shared" si="16"/>
        <v>1.7699999999999818</v>
      </c>
      <c r="D33" s="17">
        <f t="shared" si="22"/>
        <v>1.6940000000000055</v>
      </c>
      <c r="E33" s="13">
        <f t="shared" si="0"/>
        <v>2.5430617980146191</v>
      </c>
      <c r="F33" s="13">
        <f t="shared" ca="1" si="1"/>
        <v>0.18582551934031902</v>
      </c>
      <c r="G33" s="13">
        <f t="shared" si="2"/>
        <v>6.9371849346501939</v>
      </c>
      <c r="H33" s="13">
        <f t="shared" ca="1" si="3"/>
        <v>0.17805204751148096</v>
      </c>
      <c r="I33" s="16">
        <f t="shared" si="26"/>
        <v>348.65759871233678</v>
      </c>
      <c r="J33" s="39">
        <f t="shared" si="27"/>
        <v>1.5905522049736274</v>
      </c>
      <c r="K33" s="38">
        <f t="shared" si="23"/>
        <v>-0.53240128766321959</v>
      </c>
      <c r="L33" s="39">
        <f t="shared" si="4"/>
        <v>2.5423991347435067</v>
      </c>
      <c r="M33" s="39">
        <f t="shared" ca="1" si="5"/>
        <v>0.18307386966812114</v>
      </c>
      <c r="N33" s="39">
        <f t="shared" si="6"/>
        <v>6.934757331176109</v>
      </c>
      <c r="O33" s="39">
        <f t="shared" ca="1" si="7"/>
        <v>0.17539471835937809</v>
      </c>
      <c r="P33" s="16">
        <f t="shared" si="28"/>
        <v>348.65759871233678</v>
      </c>
      <c r="Q33" s="39">
        <f>Q32*1.015</f>
        <v>1.5905522049736274</v>
      </c>
      <c r="R33" s="38">
        <f t="shared" si="24"/>
        <v>-0.53240128766321959</v>
      </c>
      <c r="S33" s="39">
        <f t="shared" si="9"/>
        <v>2.5423991347435067</v>
      </c>
      <c r="T33" s="39">
        <f t="shared" ca="1" si="19"/>
        <v>0.18307386966812114</v>
      </c>
      <c r="U33" s="39">
        <f t="shared" si="10"/>
        <v>6.934757331176109</v>
      </c>
      <c r="V33" s="39">
        <f t="shared" ca="1" si="11"/>
        <v>0.17539471835937809</v>
      </c>
      <c r="W33" s="16">
        <f t="shared" si="29"/>
        <v>348.50000000000682</v>
      </c>
      <c r="X33" s="50">
        <v>1.5</v>
      </c>
      <c r="Y33" s="38">
        <f t="shared" si="25"/>
        <v>-0.68999999999317652</v>
      </c>
      <c r="Z33" s="39">
        <f t="shared" si="13"/>
        <v>2.5422027824340367</v>
      </c>
      <c r="AA33" s="39">
        <f t="shared" ca="1" si="21"/>
        <v>0.18225853435146602</v>
      </c>
      <c r="AB33" s="39">
        <f t="shared" si="14"/>
        <v>6.9340381222413425</v>
      </c>
      <c r="AC33" s="15">
        <f t="shared" ca="1" si="15"/>
        <v>0.17460745022056956</v>
      </c>
      <c r="AD33" s="13"/>
    </row>
    <row r="34" spans="1:30">
      <c r="A34" s="36">
        <v>1988</v>
      </c>
      <c r="B34" s="12">
        <v>351.57</v>
      </c>
      <c r="C34" s="12">
        <f t="shared" si="16"/>
        <v>2.3799999999999955</v>
      </c>
      <c r="D34" s="17">
        <f t="shared" si="22"/>
        <v>1.6539999999999964</v>
      </c>
      <c r="E34" s="13">
        <f t="shared" si="0"/>
        <v>2.5460118089775978</v>
      </c>
      <c r="F34" s="13">
        <f t="shared" ca="1" si="1"/>
        <v>0.19807517471300007</v>
      </c>
      <c r="G34" s="13">
        <f t="shared" si="2"/>
        <v>6.9479988981644434</v>
      </c>
      <c r="H34" s="13">
        <f t="shared" ca="1" si="3"/>
        <v>0.18988934334787139</v>
      </c>
      <c r="I34" s="16">
        <f t="shared" si="26"/>
        <v>350.27200920038501</v>
      </c>
      <c r="J34" s="39">
        <f t="shared" si="27"/>
        <v>1.6144104880482317</v>
      </c>
      <c r="K34" s="38">
        <f t="shared" si="23"/>
        <v>-1.2979907996149791</v>
      </c>
      <c r="L34" s="39">
        <f t="shared" si="4"/>
        <v>2.5444054335337452</v>
      </c>
      <c r="M34" s="39">
        <f t="shared" ca="1" si="5"/>
        <v>0.19140484506566091</v>
      </c>
      <c r="N34" s="39">
        <f t="shared" si="6"/>
        <v>6.9421089556313715</v>
      </c>
      <c r="O34" s="39">
        <f t="shared" ca="1" si="7"/>
        <v>0.18344203176489449</v>
      </c>
      <c r="P34" s="16">
        <f t="shared" si="28"/>
        <v>350.27200920038501</v>
      </c>
      <c r="Q34" s="39">
        <f>Q33*1.015</f>
        <v>1.6144104880482317</v>
      </c>
      <c r="R34" s="38">
        <f t="shared" si="24"/>
        <v>-1.2979907996149791</v>
      </c>
      <c r="S34" s="39">
        <f t="shared" si="9"/>
        <v>2.5444054335337452</v>
      </c>
      <c r="T34" s="39">
        <f t="shared" ca="1" si="19"/>
        <v>0.19140484506566091</v>
      </c>
      <c r="U34" s="39">
        <f t="shared" si="10"/>
        <v>6.9421089556313715</v>
      </c>
      <c r="V34" s="39">
        <f t="shared" ca="1" si="11"/>
        <v>0.18344203176489449</v>
      </c>
      <c r="W34" s="16">
        <f t="shared" si="29"/>
        <v>350.00000000000682</v>
      </c>
      <c r="X34" s="50">
        <v>1.5</v>
      </c>
      <c r="Y34" s="38">
        <f t="shared" si="25"/>
        <v>-1.569999999993172</v>
      </c>
      <c r="Z34" s="39">
        <f t="shared" si="13"/>
        <v>2.5440680443502841</v>
      </c>
      <c r="AA34" s="39">
        <f t="shared" ca="1" si="21"/>
        <v>0.19000386680634795</v>
      </c>
      <c r="AB34" s="39">
        <f t="shared" si="14"/>
        <v>6.9408723063324347</v>
      </c>
      <c r="AC34" s="15">
        <f t="shared" ca="1" si="15"/>
        <v>0.1820883575474726</v>
      </c>
      <c r="AD34" s="13"/>
    </row>
    <row r="35" spans="1:30">
      <c r="A35" s="36">
        <v>1989</v>
      </c>
      <c r="B35" s="12">
        <v>353.12</v>
      </c>
      <c r="C35" s="12">
        <f t="shared" si="16"/>
        <v>1.5500000000000114</v>
      </c>
      <c r="D35" s="17">
        <f t="shared" si="22"/>
        <v>1.6379999999999995</v>
      </c>
      <c r="E35" s="13">
        <f t="shared" si="0"/>
        <v>2.5479223158175799</v>
      </c>
      <c r="F35" s="13">
        <f t="shared" ca="1" si="1"/>
        <v>0.20600838264701368</v>
      </c>
      <c r="G35" s="13">
        <f t="shared" si="2"/>
        <v>6.955008303527225</v>
      </c>
      <c r="H35" s="13">
        <f t="shared" ca="1" si="3"/>
        <v>0.19756205324809395</v>
      </c>
      <c r="I35" s="16">
        <f t="shared" si="26"/>
        <v>351.91063584575397</v>
      </c>
      <c r="J35" s="39">
        <f t="shared" si="27"/>
        <v>1.6386266453689551</v>
      </c>
      <c r="K35" s="38">
        <f t="shared" si="23"/>
        <v>-1.2093641542460318</v>
      </c>
      <c r="L35" s="39">
        <f t="shared" si="4"/>
        <v>2.5464323927781272</v>
      </c>
      <c r="M35" s="39">
        <f t="shared" ca="1" si="5"/>
        <v>0.19982161114204122</v>
      </c>
      <c r="N35" s="39">
        <f t="shared" si="6"/>
        <v>6.9495415623358028</v>
      </c>
      <c r="O35" s="39">
        <f t="shared" ca="1" si="7"/>
        <v>0.19157799082190058</v>
      </c>
      <c r="P35" s="16">
        <f t="shared" si="28"/>
        <v>351.91063584575397</v>
      </c>
      <c r="Q35" s="39">
        <f>Q34*1.015</f>
        <v>1.6386266453689551</v>
      </c>
      <c r="R35" s="38">
        <f t="shared" si="24"/>
        <v>-1.2093641542460318</v>
      </c>
      <c r="S35" s="39">
        <f t="shared" si="9"/>
        <v>2.5464323927781272</v>
      </c>
      <c r="T35" s="39">
        <f t="shared" ca="1" si="19"/>
        <v>0.19982161114204122</v>
      </c>
      <c r="U35" s="39">
        <f t="shared" si="10"/>
        <v>6.9495415623358028</v>
      </c>
      <c r="V35" s="39">
        <f t="shared" ca="1" si="11"/>
        <v>0.19157799082190058</v>
      </c>
      <c r="W35" s="16">
        <f t="shared" si="29"/>
        <v>351.50000000000682</v>
      </c>
      <c r="X35" s="50">
        <v>1.5</v>
      </c>
      <c r="Y35" s="38">
        <f t="shared" si="25"/>
        <v>-1.6199999999931833</v>
      </c>
      <c r="Z35" s="39">
        <f t="shared" si="13"/>
        <v>2.545925329355851</v>
      </c>
      <c r="AA35" s="39">
        <f t="shared" ca="1" si="21"/>
        <v>0.19771607585660519</v>
      </c>
      <c r="AB35" s="39">
        <f t="shared" si="14"/>
        <v>6.9476817268441931</v>
      </c>
      <c r="AC35" s="15">
        <f t="shared" ca="1" si="15"/>
        <v>0.18954215790160328</v>
      </c>
      <c r="AD35" s="13"/>
    </row>
    <row r="36" spans="1:30">
      <c r="A36" s="36">
        <v>1990</v>
      </c>
      <c r="B36" s="12">
        <v>354.39</v>
      </c>
      <c r="C36" s="12">
        <f t="shared" si="16"/>
        <v>1.2699999999999818</v>
      </c>
      <c r="D36" s="17">
        <f t="shared" si="22"/>
        <v>1.4519999999999982</v>
      </c>
      <c r="E36" s="13">
        <f t="shared" ref="E36:E66" si="30">LOG10(B36)</f>
        <v>2.5494814586831507</v>
      </c>
      <c r="F36" s="13">
        <f t="shared" ref="F36:F66" ca="1" si="31">(E36-LogCO2_315)*1.25/LogDif630v315</f>
        <v>0.21248258325836719</v>
      </c>
      <c r="G36" s="13">
        <f t="shared" ref="G36:G66" si="32">LN(1 + (1.2 * B36) + (0.005 * (B36^2)) + (0.0000014 * (B36^2)))</f>
        <v>6.9607320856641834</v>
      </c>
      <c r="H36" s="13">
        <f t="shared" ref="H36:H66" ca="1" si="33">(G36-H88f_CO2_315)*1.25/H88fDif630v315</f>
        <v>0.20382748056981048</v>
      </c>
      <c r="I36" s="57">
        <f t="shared" si="26"/>
        <v>353.57384189080346</v>
      </c>
      <c r="J36" s="27">
        <f t="shared" si="27"/>
        <v>1.6632060450494892</v>
      </c>
      <c r="K36" s="26">
        <f t="shared" si="23"/>
        <v>-0.81615810919652176</v>
      </c>
      <c r="L36" s="27">
        <f t="shared" ref="L36:L67" si="34">LOG10(I36)</f>
        <v>2.5484801275438054</v>
      </c>
      <c r="M36" s="39">
        <f t="shared" ref="M36:M67" ca="1" si="35">(L36-LogCO2_315)*1.25/LogDif630v315</f>
        <v>0.20832464570327128</v>
      </c>
      <c r="N36" s="27">
        <f t="shared" ref="N36:N67" si="36">LN(1 + (1.2 * I36) + (0.005 * (I36^2)) + (0.0000014 * (I36^2)))</f>
        <v>6.9570557308968342</v>
      </c>
      <c r="O36" s="27">
        <f t="shared" ref="O36:O67" ca="1" si="37">(N36-H88f_CO2_315)*1.25/H88fDif630v315</f>
        <v>0.19980322998645181</v>
      </c>
      <c r="P36" s="57">
        <f t="shared" si="28"/>
        <v>353.56564875757664</v>
      </c>
      <c r="Q36" s="27">
        <f t="shared" ref="Q36:Q45" si="38">Q35*1.01</f>
        <v>1.6550129118226447</v>
      </c>
      <c r="R36" s="26">
        <f t="shared" si="24"/>
        <v>-0.82435124242334723</v>
      </c>
      <c r="S36" s="27">
        <f t="shared" ref="S36:S67" si="39">LOG10(P36)</f>
        <v>2.5484700638078746</v>
      </c>
      <c r="T36" s="27">
        <f t="shared" ref="T36:T67" ca="1" si="40">(S36-LogCO2_315)*1.25/LogDif630v315</f>
        <v>0.20828285694436111</v>
      </c>
      <c r="U36" s="27">
        <f t="shared" ref="U36:U67" si="41">LN(1 + (1.2 * P36) + (0.005 * (P36^2)) + (0.0000014 * (P36^2)))</f>
        <v>6.9570187887735626</v>
      </c>
      <c r="V36" s="56">
        <f t="shared" ref="V36:V67" ca="1" si="42">(U36-H88f_CO2_315)*1.25/H88fDif630v315</f>
        <v>0.19976279200629649</v>
      </c>
      <c r="W36" s="16">
        <f t="shared" si="29"/>
        <v>353.00000000000682</v>
      </c>
      <c r="X36" s="50">
        <v>1.5</v>
      </c>
      <c r="Y36" s="38">
        <f t="shared" si="25"/>
        <v>-1.3899999999931651</v>
      </c>
      <c r="Z36" s="39">
        <f t="shared" ref="Z36:Z67" si="43">LOG10(W36)</f>
        <v>2.5477747053878308</v>
      </c>
      <c r="AA36" s="39">
        <f t="shared" ref="AA36:AA67" ca="1" si="44">(Z36-LogCO2_315)*1.25/LogDif630v315</f>
        <v>0.2053954436049113</v>
      </c>
      <c r="AB36" s="39">
        <f t="shared" ref="AB36:AB67" si="45">LN(1 + (1.2 * W36) + (0.005 * (W36^2)) + (0.0000014 * (W36^2)))</f>
        <v>6.954466571986015</v>
      </c>
      <c r="AC36" s="15">
        <f t="shared" ref="AC36:AC67" ca="1" si="46">(AB36-H88f_CO2_315)*1.25/H88fDif630v315</f>
        <v>0.19696905730273534</v>
      </c>
      <c r="AD36" s="13"/>
    </row>
    <row r="37" spans="1:30">
      <c r="A37" s="36">
        <v>1991</v>
      </c>
      <c r="B37" s="12">
        <v>355.61</v>
      </c>
      <c r="C37" s="12">
        <f t="shared" ref="C37:C66" si="47">B37-B36</f>
        <v>1.2200000000000273</v>
      </c>
      <c r="D37" s="17">
        <f t="shared" si="22"/>
        <v>1.1060000000000059</v>
      </c>
      <c r="E37" s="13">
        <f t="shared" si="30"/>
        <v>2.5509739651321333</v>
      </c>
      <c r="F37" s="13">
        <f t="shared" ca="1" si="31"/>
        <v>0.21868008213921195</v>
      </c>
      <c r="G37" s="13">
        <f t="shared" si="32"/>
        <v>6.9662141712852774</v>
      </c>
      <c r="H37" s="13">
        <f t="shared" ca="1" si="33"/>
        <v>0.20982833947892393</v>
      </c>
      <c r="I37" s="16">
        <f t="shared" si="26"/>
        <v>355.26199602652872</v>
      </c>
      <c r="J37" s="39">
        <f t="shared" si="27"/>
        <v>1.6881541357252314</v>
      </c>
      <c r="K37" s="38">
        <f t="shared" si="23"/>
        <v>-0.34800397347129319</v>
      </c>
      <c r="L37" s="39">
        <f t="shared" si="34"/>
        <v>2.5505487515401581</v>
      </c>
      <c r="M37" s="39">
        <f t="shared" ca="1" si="35"/>
        <v>0.2169144209173243</v>
      </c>
      <c r="N37" s="39">
        <f t="shared" si="36"/>
        <v>6.9646520384573316</v>
      </c>
      <c r="O37" s="39">
        <f t="shared" ca="1" si="37"/>
        <v>0.20811838101681465</v>
      </c>
      <c r="P37" s="16">
        <f t="shared" si="28"/>
        <v>355.23721179851754</v>
      </c>
      <c r="Q37" s="39">
        <f t="shared" si="38"/>
        <v>1.671563040940871</v>
      </c>
      <c r="R37" s="38">
        <f t="shared" si="24"/>
        <v>-0.3727882014824786</v>
      </c>
      <c r="S37" s="39">
        <f t="shared" si="39"/>
        <v>2.550518452692955</v>
      </c>
      <c r="T37" s="39">
        <f t="shared" ca="1" si="40"/>
        <v>0.21678860767761562</v>
      </c>
      <c r="U37" s="39">
        <f t="shared" si="41"/>
        <v>6.964540736636831</v>
      </c>
      <c r="V37" s="39">
        <f t="shared" ca="1" si="42"/>
        <v>0.20799654663345854</v>
      </c>
      <c r="W37" s="16">
        <f t="shared" si="29"/>
        <v>354.50000000000682</v>
      </c>
      <c r="X37" s="50">
        <v>1.5</v>
      </c>
      <c r="Y37" s="38">
        <f t="shared" si="25"/>
        <v>-1.1099999999931924</v>
      </c>
      <c r="Z37" s="39">
        <f t="shared" si="43"/>
        <v>2.5496162395190938</v>
      </c>
      <c r="AA37" s="39">
        <f t="shared" ca="1" si="44"/>
        <v>0.21304224856533191</v>
      </c>
      <c r="AB37" s="39">
        <f t="shared" si="45"/>
        <v>6.9612270277465083</v>
      </c>
      <c r="AC37" s="15">
        <f t="shared" ca="1" si="46"/>
        <v>0.20436925933969793</v>
      </c>
      <c r="AD37" s="13"/>
    </row>
    <row r="38" spans="1:30">
      <c r="A38" s="36">
        <v>1992</v>
      </c>
      <c r="B38" s="12">
        <v>356.45</v>
      </c>
      <c r="C38" s="12">
        <f t="shared" si="47"/>
        <v>0.83999999999997499</v>
      </c>
      <c r="D38" s="17">
        <f t="shared" si="22"/>
        <v>1.1419999999999959</v>
      </c>
      <c r="E38" s="13">
        <f t="shared" si="30"/>
        <v>2.5519986190490087</v>
      </c>
      <c r="F38" s="13">
        <f t="shared" ca="1" si="31"/>
        <v>0.22293486543171812</v>
      </c>
      <c r="G38" s="13">
        <f t="shared" si="32"/>
        <v>6.9699794601092018</v>
      </c>
      <c r="H38" s="13">
        <f t="shared" ca="1" si="33"/>
        <v>0.21394994000582754</v>
      </c>
      <c r="I38" s="16">
        <f t="shared" si="26"/>
        <v>356.9754724742898</v>
      </c>
      <c r="J38" s="39">
        <f t="shared" si="27"/>
        <v>1.7134764477611097</v>
      </c>
      <c r="K38" s="38">
        <f t="shared" si="23"/>
        <v>0.52547247428981336</v>
      </c>
      <c r="L38" s="39">
        <f t="shared" si="34"/>
        <v>2.5526383770785412</v>
      </c>
      <c r="M38" s="39">
        <f t="shared" ca="1" si="35"/>
        <v>0.22559140314701048</v>
      </c>
      <c r="N38" s="39">
        <f t="shared" si="36"/>
        <v>6.9723310595444614</v>
      </c>
      <c r="O38" s="39">
        <f t="shared" ca="1" si="37"/>
        <v>0.21652407280803065</v>
      </c>
      <c r="P38" s="16">
        <f t="shared" si="28"/>
        <v>356.92549046986784</v>
      </c>
      <c r="Q38" s="39">
        <f t="shared" si="38"/>
        <v>1.6882786713502798</v>
      </c>
      <c r="R38" s="38">
        <f t="shared" si="24"/>
        <v>0.47549046986785015</v>
      </c>
      <c r="S38" s="39">
        <f t="shared" si="39"/>
        <v>2.5525775649774878</v>
      </c>
      <c r="T38" s="39">
        <f t="shared" ca="1" si="40"/>
        <v>0.22533888636326221</v>
      </c>
      <c r="U38" s="39">
        <f t="shared" si="41"/>
        <v>6.9721075059814694</v>
      </c>
      <c r="V38" s="39">
        <f t="shared" ca="1" si="42"/>
        <v>0.21627936422759866</v>
      </c>
      <c r="W38" s="16">
        <f t="shared" si="29"/>
        <v>356.00000000000682</v>
      </c>
      <c r="X38" s="50">
        <v>1.5</v>
      </c>
      <c r="Y38" s="38">
        <f t="shared" si="25"/>
        <v>-0.44999999999316742</v>
      </c>
      <c r="Z38" s="39">
        <f t="shared" si="43"/>
        <v>2.5514499979728833</v>
      </c>
      <c r="AA38" s="39">
        <f t="shared" ca="1" si="44"/>
        <v>0.2206567657239327</v>
      </c>
      <c r="AB38" s="39">
        <f t="shared" si="45"/>
        <v>6.9679632779292282</v>
      </c>
      <c r="AC38" s="15">
        <f t="shared" ca="1" si="46"/>
        <v>0.21174296520949523</v>
      </c>
      <c r="AD38" s="13"/>
    </row>
    <row r="39" spans="1:30">
      <c r="A39" s="36">
        <v>1993</v>
      </c>
      <c r="B39" s="12">
        <v>357.1</v>
      </c>
      <c r="C39" s="12">
        <f t="shared" si="47"/>
        <v>0.65000000000003411</v>
      </c>
      <c r="D39" s="17">
        <f t="shared" ref="D39:D64" si="48">AVERAGE(C37:C41)</f>
        <v>1.2860000000000014</v>
      </c>
      <c r="E39" s="13">
        <f t="shared" si="30"/>
        <v>2.5527898501927822</v>
      </c>
      <c r="F39" s="13">
        <f t="shared" ca="1" si="31"/>
        <v>0.22622038163928168</v>
      </c>
      <c r="G39" s="13">
        <f t="shared" si="32"/>
        <v>6.9728879160110306</v>
      </c>
      <c r="H39" s="13">
        <f t="shared" ca="1" si="33"/>
        <v>0.21713362496016259</v>
      </c>
      <c r="I39" s="16">
        <f t="shared" si="26"/>
        <v>358.71465106876735</v>
      </c>
      <c r="J39" s="39">
        <f t="shared" si="27"/>
        <v>1.7391785944775262</v>
      </c>
      <c r="K39" s="38">
        <f t="shared" si="23"/>
        <v>1.6146510687673299</v>
      </c>
      <c r="L39" s="39">
        <f t="shared" si="34"/>
        <v>2.5547491150321906</v>
      </c>
      <c r="M39" s="39">
        <f t="shared" ca="1" si="35"/>
        <v>0.23435605278347657</v>
      </c>
      <c r="N39" s="39">
        <f t="shared" si="36"/>
        <v>6.9800933659175746</v>
      </c>
      <c r="O39" s="39">
        <f t="shared" ca="1" si="37"/>
        <v>0.22502093122540587</v>
      </c>
      <c r="P39" s="16">
        <f t="shared" si="28"/>
        <v>358.63065192793164</v>
      </c>
      <c r="Q39" s="39">
        <f t="shared" si="38"/>
        <v>1.7051614580637826</v>
      </c>
      <c r="R39" s="38">
        <f t="shared" si="24"/>
        <v>1.5306519279316149</v>
      </c>
      <c r="S39" s="39">
        <f t="shared" si="39"/>
        <v>2.5546474056786508</v>
      </c>
      <c r="T39" s="39">
        <f t="shared" ca="1" si="40"/>
        <v>0.23393371383468065</v>
      </c>
      <c r="U39" s="39">
        <f t="shared" si="41"/>
        <v>6.9797191952120681</v>
      </c>
      <c r="V39" s="39">
        <f t="shared" ca="1" si="42"/>
        <v>0.22461135250539679</v>
      </c>
      <c r="W39" s="16">
        <f t="shared" si="29"/>
        <v>357.50000000000682</v>
      </c>
      <c r="X39" s="50">
        <v>1.5</v>
      </c>
      <c r="Y39" s="38">
        <f t="shared" si="25"/>
        <v>0.40000000000679847</v>
      </c>
      <c r="Z39" s="39">
        <f t="shared" si="43"/>
        <v>2.5532760461371078</v>
      </c>
      <c r="AA39" s="39">
        <f t="shared" ca="1" si="44"/>
        <v>0.22823926659812624</v>
      </c>
      <c r="AB39" s="39">
        <f t="shared" si="45"/>
        <v>6.9746755041876805</v>
      </c>
      <c r="AC39" s="15">
        <f t="shared" ca="1" si="46"/>
        <v>0.21909037375562088</v>
      </c>
      <c r="AD39" s="13"/>
    </row>
    <row r="40" spans="1:30">
      <c r="A40" s="36">
        <v>1994</v>
      </c>
      <c r="B40" s="12">
        <v>358.83</v>
      </c>
      <c r="C40" s="12">
        <f t="shared" si="47"/>
        <v>1.7299999999999613</v>
      </c>
      <c r="D40" s="17">
        <f t="shared" si="48"/>
        <v>1.4</v>
      </c>
      <c r="E40" s="13">
        <f t="shared" si="30"/>
        <v>2.5548887451017195</v>
      </c>
      <c r="F40" s="13">
        <f t="shared" ca="1" si="31"/>
        <v>0.2349358540970504</v>
      </c>
      <c r="G40" s="13">
        <f t="shared" si="32"/>
        <v>6.9806070618699696</v>
      </c>
      <c r="H40" s="13">
        <f t="shared" ca="1" si="33"/>
        <v>0.22558323855614948</v>
      </c>
      <c r="I40" s="16">
        <f t="shared" si="26"/>
        <v>360.47991734216203</v>
      </c>
      <c r="J40" s="39">
        <f t="shared" si="27"/>
        <v>1.7652662733946889</v>
      </c>
      <c r="K40" s="38">
        <f t="shared" si="23"/>
        <v>1.6499173421620412</v>
      </c>
      <c r="L40" s="39">
        <f t="shared" si="34"/>
        <v>2.556881074796292</v>
      </c>
      <c r="M40" s="39">
        <f t="shared" ca="1" si="35"/>
        <v>0.24320882408039893</v>
      </c>
      <c r="N40" s="39">
        <f t="shared" si="36"/>
        <v>6.9879395264151727</v>
      </c>
      <c r="O40" s="39">
        <f t="shared" ca="1" si="37"/>
        <v>0.23360957893699522</v>
      </c>
      <c r="P40" s="16">
        <f t="shared" si="28"/>
        <v>360.35286500057606</v>
      </c>
      <c r="Q40" s="39">
        <f t="shared" si="38"/>
        <v>1.7222130726444205</v>
      </c>
      <c r="R40" s="38">
        <f t="shared" si="24"/>
        <v>1.5228650005760755</v>
      </c>
      <c r="S40" s="39">
        <f t="shared" si="39"/>
        <v>2.5567279792856916</v>
      </c>
      <c r="T40" s="39">
        <f t="shared" ca="1" si="40"/>
        <v>0.24257310873306825</v>
      </c>
      <c r="U40" s="39">
        <f t="shared" si="41"/>
        <v>6.9873759010672041</v>
      </c>
      <c r="V40" s="39">
        <f t="shared" ca="1" si="42"/>
        <v>0.23299261735986379</v>
      </c>
      <c r="W40" s="16">
        <f t="shared" si="29"/>
        <v>359.00000000000682</v>
      </c>
      <c r="X40" s="50">
        <v>1.5</v>
      </c>
      <c r="Y40" s="38">
        <f t="shared" si="25"/>
        <v>0.17000000000683713</v>
      </c>
      <c r="Z40" s="39">
        <f t="shared" si="43"/>
        <v>2.5550944485783273</v>
      </c>
      <c r="AA40" s="39">
        <f t="shared" ca="1" si="44"/>
        <v>0.23579001929474999</v>
      </c>
      <c r="AB40" s="39">
        <f t="shared" si="45"/>
        <v>6.981363886059615</v>
      </c>
      <c r="AC40" s="15">
        <f t="shared" ca="1" si="46"/>
        <v>0.2264116815055976</v>
      </c>
      <c r="AD40" s="13"/>
    </row>
    <row r="41" spans="1:30">
      <c r="A41" s="36">
        <v>1995</v>
      </c>
      <c r="B41" s="12">
        <v>360.82</v>
      </c>
      <c r="C41" s="12">
        <f t="shared" si="47"/>
        <v>1.9900000000000091</v>
      </c>
      <c r="D41" s="17">
        <f t="shared" si="48"/>
        <v>1.456000000000006</v>
      </c>
      <c r="E41" s="13">
        <f t="shared" si="30"/>
        <v>2.5572906021761881</v>
      </c>
      <c r="F41" s="13">
        <f t="shared" ca="1" si="31"/>
        <v>0.24490934971652695</v>
      </c>
      <c r="G41" s="13">
        <f t="shared" si="32"/>
        <v>6.9894473606146335</v>
      </c>
      <c r="H41" s="13">
        <f t="shared" ca="1" si="33"/>
        <v>0.23526010045648482</v>
      </c>
      <c r="I41" s="16">
        <f t="shared" si="26"/>
        <v>362.27166260965765</v>
      </c>
      <c r="J41" s="39">
        <f t="shared" si="27"/>
        <v>1.7917452674956091</v>
      </c>
      <c r="K41" s="38">
        <f t="shared" si="23"/>
        <v>1.4516626096576601</v>
      </c>
      <c r="L41" s="39">
        <f t="shared" si="34"/>
        <v>2.559034364248252</v>
      </c>
      <c r="M41" s="39">
        <f t="shared" ca="1" si="35"/>
        <v>0.25215016498901222</v>
      </c>
      <c r="N41" s="39">
        <f t="shared" si="36"/>
        <v>6.99587010680104</v>
      </c>
      <c r="O41" s="39">
        <f t="shared" ca="1" si="37"/>
        <v>0.24229063524517369</v>
      </c>
      <c r="P41" s="16">
        <f t="shared" si="28"/>
        <v>362.09230020394693</v>
      </c>
      <c r="Q41" s="39">
        <f t="shared" si="38"/>
        <v>1.7394352033708647</v>
      </c>
      <c r="R41" s="38">
        <f t="shared" si="24"/>
        <v>1.2723002039469407</v>
      </c>
      <c r="S41" s="39">
        <f t="shared" si="39"/>
        <v>2.5588192897590392</v>
      </c>
      <c r="T41" s="39">
        <f t="shared" ca="1" si="40"/>
        <v>0.25125708750374998</v>
      </c>
      <c r="U41" s="39">
        <f t="shared" si="41"/>
        <v>6.9950777186049224</v>
      </c>
      <c r="V41" s="39">
        <f t="shared" ca="1" si="42"/>
        <v>0.24142326284444865</v>
      </c>
      <c r="W41" s="16">
        <f t="shared" si="29"/>
        <v>360.50000000000682</v>
      </c>
      <c r="X41" s="50">
        <v>1.5</v>
      </c>
      <c r="Y41" s="38">
        <f t="shared" si="25"/>
        <v>-0.31999999999317197</v>
      </c>
      <c r="Z41" s="39">
        <f t="shared" si="43"/>
        <v>2.5569052690554561</v>
      </c>
      <c r="AA41" s="39">
        <f t="shared" ca="1" si="44"/>
        <v>0.24330928856696427</v>
      </c>
      <c r="AB41" s="39">
        <f t="shared" si="45"/>
        <v>6.9880286010006332</v>
      </c>
      <c r="AC41" s="15">
        <f t="shared" ca="1" si="46"/>
        <v>0.23370708270776439</v>
      </c>
      <c r="AD41" s="13"/>
    </row>
    <row r="42" spans="1:30">
      <c r="A42" s="36">
        <v>1996</v>
      </c>
      <c r="B42" s="12">
        <v>362.61</v>
      </c>
      <c r="C42" s="12">
        <f t="shared" si="47"/>
        <v>1.7900000000000205</v>
      </c>
      <c r="D42" s="17">
        <f t="shared" si="48"/>
        <v>1.9199999999999933</v>
      </c>
      <c r="E42" s="13">
        <f t="shared" si="30"/>
        <v>2.5594397768277029</v>
      </c>
      <c r="F42" s="13">
        <f t="shared" ca="1" si="31"/>
        <v>0.25383360428613522</v>
      </c>
      <c r="G42" s="13">
        <f t="shared" si="32"/>
        <v>6.9973639093610878</v>
      </c>
      <c r="H42" s="13">
        <f t="shared" ca="1" si="33"/>
        <v>0.24392579730218841</v>
      </c>
      <c r="I42" s="16">
        <f t="shared" si="26"/>
        <v>364.09028405616567</v>
      </c>
      <c r="J42" s="39">
        <f t="shared" si="27"/>
        <v>1.818621446508043</v>
      </c>
      <c r="K42" s="38">
        <f t="shared" si="23"/>
        <v>1.4802840561656581</v>
      </c>
      <c r="L42" s="39">
        <f t="shared" si="34"/>
        <v>2.5612090897081976</v>
      </c>
      <c r="M42" s="39">
        <f t="shared" ca="1" si="35"/>
        <v>0.26118051699408729</v>
      </c>
      <c r="N42" s="39">
        <f t="shared" si="36"/>
        <v>7.0038856696095966</v>
      </c>
      <c r="O42" s="39">
        <f t="shared" ca="1" si="37"/>
        <v>0.25106471591735519</v>
      </c>
      <c r="P42" s="16">
        <f t="shared" si="28"/>
        <v>363.84912975935151</v>
      </c>
      <c r="Q42" s="39">
        <f t="shared" si="38"/>
        <v>1.7568295554045734</v>
      </c>
      <c r="R42" s="38">
        <f t="shared" si="24"/>
        <v>1.2391297593514992</v>
      </c>
      <c r="S42" s="39">
        <f t="shared" si="39"/>
        <v>2.5609213405295232</v>
      </c>
      <c r="T42" s="39">
        <f t="shared" ca="1" si="40"/>
        <v>0.25998566439293835</v>
      </c>
      <c r="U42" s="39">
        <f t="shared" si="41"/>
        <v>7.0028247411884204</v>
      </c>
      <c r="V42" s="39">
        <f t="shared" ca="1" si="42"/>
        <v>0.24990339115736787</v>
      </c>
      <c r="W42" s="16">
        <f t="shared" si="29"/>
        <v>362.00000000000682</v>
      </c>
      <c r="X42" s="50">
        <v>1.5</v>
      </c>
      <c r="Y42" s="38">
        <f t="shared" si="25"/>
        <v>-0.60999999999319243</v>
      </c>
      <c r="Z42" s="39">
        <f t="shared" si="43"/>
        <v>2.5587085705331738</v>
      </c>
      <c r="AA42" s="39">
        <f t="shared" ca="1" si="44"/>
        <v>0.25079733586994207</v>
      </c>
      <c r="AB42" s="39">
        <f t="shared" si="45"/>
        <v>6.9946698244171071</v>
      </c>
      <c r="AC42" s="15">
        <f t="shared" ca="1" si="46"/>
        <v>0.24097676936731116</v>
      </c>
      <c r="AD42" s="13"/>
    </row>
    <row r="43" spans="1:30">
      <c r="A43" s="36">
        <v>1997</v>
      </c>
      <c r="B43" s="12">
        <v>363.73</v>
      </c>
      <c r="C43" s="12">
        <f t="shared" si="47"/>
        <v>1.1200000000000045</v>
      </c>
      <c r="D43" s="17">
        <f t="shared" si="48"/>
        <v>1.9100000000000024</v>
      </c>
      <c r="E43" s="13">
        <f t="shared" si="30"/>
        <v>2.5607791226030794</v>
      </c>
      <c r="F43" s="13">
        <f t="shared" ca="1" si="31"/>
        <v>0.25939511723612524</v>
      </c>
      <c r="G43" s="13">
        <f t="shared" si="32"/>
        <v>7.0023004242385625</v>
      </c>
      <c r="H43" s="13">
        <f t="shared" ca="1" si="33"/>
        <v>0.24932945775734083</v>
      </c>
      <c r="I43" s="16">
        <f t="shared" si="26"/>
        <v>365.93618482437131</v>
      </c>
      <c r="J43" s="39">
        <f t="shared" si="27"/>
        <v>1.8459007682056634</v>
      </c>
      <c r="K43" s="38">
        <f t="shared" si="23"/>
        <v>2.2061848243712916</v>
      </c>
      <c r="L43" s="39">
        <f t="shared" si="34"/>
        <v>2.5634053558997305</v>
      </c>
      <c r="M43" s="39">
        <f t="shared" ca="1" si="35"/>
        <v>0.27030031495096779</v>
      </c>
      <c r="N43" s="39">
        <f t="shared" si="36"/>
        <v>7.0119867739905537</v>
      </c>
      <c r="O43" s="39">
        <f t="shared" ca="1" si="37"/>
        <v>0.25993243301594793</v>
      </c>
      <c r="P43" s="16">
        <f t="shared" si="28"/>
        <v>365.62352761031013</v>
      </c>
      <c r="Q43" s="39">
        <f t="shared" si="38"/>
        <v>1.7743978509586191</v>
      </c>
      <c r="R43" s="38">
        <f t="shared" si="24"/>
        <v>1.893527610310116</v>
      </c>
      <c r="S43" s="39">
        <f t="shared" si="39"/>
        <v>2.5630341344976948</v>
      </c>
      <c r="T43" s="39">
        <f t="shared" ca="1" si="40"/>
        <v>0.26875885144491041</v>
      </c>
      <c r="U43" s="39">
        <f t="shared" si="41"/>
        <v>7.010617060471966</v>
      </c>
      <c r="V43" s="39">
        <f t="shared" ca="1" si="42"/>
        <v>0.25843310262619201</v>
      </c>
      <c r="W43" s="16">
        <f t="shared" si="29"/>
        <v>363.50000000000682</v>
      </c>
      <c r="X43" s="50">
        <v>1.5</v>
      </c>
      <c r="Y43" s="38">
        <f t="shared" si="25"/>
        <v>-0.22999999999319698</v>
      </c>
      <c r="Z43" s="39">
        <f t="shared" si="43"/>
        <v>2.5605044151950649</v>
      </c>
      <c r="AA43" s="39">
        <f t="shared" ca="1" si="44"/>
        <v>0.25825441941542893</v>
      </c>
      <c r="AB43" s="39">
        <f t="shared" si="45"/>
        <v>7.0012877296984497</v>
      </c>
      <c r="AC43" s="15">
        <f t="shared" ca="1" si="46"/>
        <v>0.24822093128160264</v>
      </c>
      <c r="AD43" s="13"/>
    </row>
    <row r="44" spans="1:30">
      <c r="A44" s="36">
        <v>1998</v>
      </c>
      <c r="B44" s="12">
        <v>366.7</v>
      </c>
      <c r="C44" s="12">
        <f t="shared" si="47"/>
        <v>2.9699999999999704</v>
      </c>
      <c r="D44" s="17">
        <f t="shared" si="48"/>
        <v>1.7460000000000035</v>
      </c>
      <c r="E44" s="13">
        <f t="shared" si="30"/>
        <v>2.5643109099606027</v>
      </c>
      <c r="F44" s="13">
        <f t="shared" ca="1" si="31"/>
        <v>0.27406054679628128</v>
      </c>
      <c r="G44" s="13">
        <f t="shared" si="32"/>
        <v>7.0153287799820241</v>
      </c>
      <c r="H44" s="13">
        <f t="shared" ca="1" si="33"/>
        <v>0.26359069518373646</v>
      </c>
      <c r="I44" s="16">
        <f t="shared" si="26"/>
        <v>367.80977410410009</v>
      </c>
      <c r="J44" s="39">
        <f t="shared" si="27"/>
        <v>1.8735892797287481</v>
      </c>
      <c r="K44" s="38">
        <f t="shared" si="23"/>
        <v>1.1097741041000972</v>
      </c>
      <c r="L44" s="39">
        <f t="shared" si="34"/>
        <v>2.565623265910963</v>
      </c>
      <c r="M44" s="39">
        <f t="shared" ca="1" si="35"/>
        <v>0.27950998692377427</v>
      </c>
      <c r="N44" s="39">
        <f t="shared" si="36"/>
        <v>7.0201739755529546</v>
      </c>
      <c r="O44" s="39">
        <f t="shared" ca="1" si="37"/>
        <v>0.26889439472763627</v>
      </c>
      <c r="P44" s="16">
        <f t="shared" si="28"/>
        <v>367.41566943977836</v>
      </c>
      <c r="Q44" s="39">
        <f t="shared" si="38"/>
        <v>1.7921418294682054</v>
      </c>
      <c r="R44" s="38">
        <f t="shared" si="24"/>
        <v>0.71566943977836672</v>
      </c>
      <c r="S44" s="39">
        <f t="shared" si="39"/>
        <v>2.565157674033252</v>
      </c>
      <c r="T44" s="39">
        <f t="shared" ca="1" si="40"/>
        <v>0.27757665849962487</v>
      </c>
      <c r="U44" s="39">
        <f t="shared" si="41"/>
        <v>7.0184547663870394</v>
      </c>
      <c r="V44" s="39">
        <f t="shared" ca="1" si="42"/>
        <v>0.26701249569267488</v>
      </c>
      <c r="W44" s="16">
        <f t="shared" si="29"/>
        <v>365.00000000000682</v>
      </c>
      <c r="X44" s="50">
        <v>1.5</v>
      </c>
      <c r="Y44" s="38">
        <f t="shared" si="25"/>
        <v>-1.6999999999931674</v>
      </c>
      <c r="Z44" s="39">
        <f t="shared" si="43"/>
        <v>2.5622928644564826</v>
      </c>
      <c r="AA44" s="39">
        <f t="shared" ca="1" si="44"/>
        <v>0.26568079422515917</v>
      </c>
      <c r="AB44" s="39">
        <f t="shared" si="45"/>
        <v>7.0078824882487405</v>
      </c>
      <c r="AC44" s="15">
        <f t="shared" ca="1" si="46"/>
        <v>0.25543975607479646</v>
      </c>
      <c r="AD44" s="13"/>
    </row>
    <row r="45" spans="1:30">
      <c r="A45" s="36">
        <v>1999</v>
      </c>
      <c r="B45" s="12">
        <v>368.38</v>
      </c>
      <c r="C45" s="12">
        <f t="shared" si="47"/>
        <v>1.6800000000000068</v>
      </c>
      <c r="D45" s="17">
        <f t="shared" si="48"/>
        <v>1.7059999999999946</v>
      </c>
      <c r="E45" s="13">
        <f t="shared" si="30"/>
        <v>2.5662960435513589</v>
      </c>
      <c r="F45" s="13">
        <f t="shared" ca="1" si="31"/>
        <v>0.28230363560532806</v>
      </c>
      <c r="G45" s="13">
        <f t="shared" si="32"/>
        <v>7.0226587124312481</v>
      </c>
      <c r="H45" s="13">
        <f t="shared" ca="1" si="33"/>
        <v>0.27161426385473214</v>
      </c>
      <c r="I45" s="16">
        <f t="shared" si="26"/>
        <v>369.71146722302478</v>
      </c>
      <c r="J45" s="39">
        <f t="shared" si="27"/>
        <v>1.9016931189246791</v>
      </c>
      <c r="K45" s="38">
        <f t="shared" si="23"/>
        <v>1.3314672230247879</v>
      </c>
      <c r="L45" s="39">
        <f t="shared" si="34"/>
        <v>2.5678629211558706</v>
      </c>
      <c r="M45" s="39">
        <f t="shared" ca="1" si="35"/>
        <v>0.28880995402492454</v>
      </c>
      <c r="N45" s="39">
        <f t="shared" si="36"/>
        <v>7.0284478262086578</v>
      </c>
      <c r="O45" s="39">
        <f t="shared" ca="1" si="37"/>
        <v>0.27795120519205263</v>
      </c>
      <c r="P45" s="16">
        <f t="shared" si="28"/>
        <v>369.22573268754127</v>
      </c>
      <c r="Q45" s="39">
        <f t="shared" si="38"/>
        <v>1.8100632477628875</v>
      </c>
      <c r="R45" s="38">
        <f t="shared" si="24"/>
        <v>0.84573268754127184</v>
      </c>
      <c r="S45" s="39">
        <f t="shared" si="39"/>
        <v>2.5672919609745728</v>
      </c>
      <c r="T45" s="39">
        <f t="shared" ca="1" si="40"/>
        <v>0.28643909319078076</v>
      </c>
      <c r="U45" s="39">
        <f t="shared" si="41"/>
        <v>7.0263379471287015</v>
      </c>
      <c r="V45" s="39">
        <f t="shared" ca="1" si="42"/>
        <v>0.27564166689783293</v>
      </c>
      <c r="W45" s="16">
        <f t="shared" si="29"/>
        <v>366.50000000000682</v>
      </c>
      <c r="X45" s="50">
        <v>1.5</v>
      </c>
      <c r="Y45" s="38">
        <f t="shared" si="25"/>
        <v>-1.8799999999931742</v>
      </c>
      <c r="Z45" s="39">
        <f t="shared" si="43"/>
        <v>2.5640739789771549</v>
      </c>
      <c r="AA45" s="39">
        <f t="shared" ca="1" si="44"/>
        <v>0.27307671218320062</v>
      </c>
      <c r="AB45" s="39">
        <f t="shared" si="45"/>
        <v>7.014454269517711</v>
      </c>
      <c r="AC45" s="15">
        <f t="shared" ca="1" si="46"/>
        <v>0.26263342923176125</v>
      </c>
      <c r="AD45" s="13"/>
    </row>
    <row r="46" spans="1:30">
      <c r="A46" s="36">
        <v>2000</v>
      </c>
      <c r="B46" s="12">
        <v>369.55</v>
      </c>
      <c r="C46" s="12">
        <f t="shared" si="47"/>
        <v>1.1700000000000159</v>
      </c>
      <c r="D46" s="17">
        <f t="shared" si="48"/>
        <v>1.9099999999999908</v>
      </c>
      <c r="E46" s="13">
        <f t="shared" si="30"/>
        <v>2.5676732066145553</v>
      </c>
      <c r="F46" s="13">
        <f t="shared" ca="1" si="31"/>
        <v>0.28802218144391989</v>
      </c>
      <c r="G46" s="13">
        <f t="shared" si="32"/>
        <v>7.0277467246015943</v>
      </c>
      <c r="H46" s="13">
        <f t="shared" ca="1" si="33"/>
        <v>0.27718375788901306</v>
      </c>
      <c r="I46" s="16">
        <f t="shared" si="26"/>
        <v>371.64168573873332</v>
      </c>
      <c r="J46" s="39">
        <f t="shared" si="27"/>
        <v>1.930218515708549</v>
      </c>
      <c r="K46" s="38">
        <f t="shared" si="23"/>
        <v>2.0916857387333039</v>
      </c>
      <c r="L46" s="39">
        <f t="shared" si="34"/>
        <v>2.5701244213359837</v>
      </c>
      <c r="M46" s="39">
        <f t="shared" ca="1" si="35"/>
        <v>0.29820063025606303</v>
      </c>
      <c r="N46" s="39">
        <f t="shared" si="36"/>
        <v>7.0368088740153585</v>
      </c>
      <c r="O46" s="39">
        <f t="shared" ca="1" si="37"/>
        <v>0.28710346432994449</v>
      </c>
      <c r="P46" s="16">
        <f t="shared" si="28"/>
        <v>371.04484625154299</v>
      </c>
      <c r="Q46" s="39">
        <f t="shared" ref="Q46:Q55" si="49">Q45*1.005</f>
        <v>1.8191135640017018</v>
      </c>
      <c r="R46" s="38">
        <f t="shared" si="24"/>
        <v>1.494846251542981</v>
      </c>
      <c r="S46" s="39">
        <f t="shared" si="39"/>
        <v>2.5694264036919234</v>
      </c>
      <c r="T46" s="39">
        <f t="shared" ca="1" si="40"/>
        <v>0.29530217472789927</v>
      </c>
      <c r="U46" s="39">
        <f t="shared" si="41"/>
        <v>7.0342275198171071</v>
      </c>
      <c r="V46" s="39">
        <f t="shared" ca="1" si="42"/>
        <v>0.28427783492376557</v>
      </c>
      <c r="W46" s="16">
        <f t="shared" si="29"/>
        <v>368.00000000000682</v>
      </c>
      <c r="X46" s="50">
        <v>1.5</v>
      </c>
      <c r="Y46" s="38">
        <f t="shared" si="25"/>
        <v>-1.5499999999931902</v>
      </c>
      <c r="Z46" s="39">
        <f t="shared" si="43"/>
        <v>2.5658478186735256</v>
      </c>
      <c r="AA46" s="39">
        <f t="shared" ca="1" si="44"/>
        <v>0.28044242208720094</v>
      </c>
      <c r="AB46" s="39">
        <f t="shared" si="45"/>
        <v>7.0210032410311358</v>
      </c>
      <c r="AC46" s="15">
        <f t="shared" ca="1" si="46"/>
        <v>0.26980213413134346</v>
      </c>
      <c r="AD46" s="13"/>
    </row>
    <row r="47" spans="1:30">
      <c r="A47" s="36">
        <v>2001</v>
      </c>
      <c r="B47" s="12">
        <v>371.14</v>
      </c>
      <c r="C47" s="12">
        <f t="shared" si="47"/>
        <v>1.589999999999975</v>
      </c>
      <c r="D47" s="17">
        <f t="shared" si="48"/>
        <v>1.8200000000000045</v>
      </c>
      <c r="E47" s="13">
        <f t="shared" si="30"/>
        <v>2.5695377634113314</v>
      </c>
      <c r="F47" s="13">
        <f t="shared" ca="1" si="31"/>
        <v>0.29576458595357458</v>
      </c>
      <c r="G47" s="13">
        <f t="shared" si="32"/>
        <v>7.0346392999576794</v>
      </c>
      <c r="H47" s="13">
        <f t="shared" ca="1" si="33"/>
        <v>0.28472858208386853</v>
      </c>
      <c r="I47" s="16">
        <f t="shared" si="26"/>
        <v>373.60085753217749</v>
      </c>
      <c r="J47" s="39">
        <f t="shared" si="27"/>
        <v>1.959171793444177</v>
      </c>
      <c r="K47" s="38">
        <f t="shared" si="23"/>
        <v>2.4608575321774993</v>
      </c>
      <c r="L47" s="39">
        <f t="shared" si="34"/>
        <v>2.5724078644024488</v>
      </c>
      <c r="M47" s="39">
        <f t="shared" ca="1" si="35"/>
        <v>0.30768242235052073</v>
      </c>
      <c r="N47" s="39">
        <f t="shared" si="36"/>
        <v>7.0452576630192238</v>
      </c>
      <c r="O47" s="39">
        <f t="shared" ca="1" si="37"/>
        <v>0.29635176767091781</v>
      </c>
      <c r="P47" s="16">
        <f t="shared" si="28"/>
        <v>372.87305538336471</v>
      </c>
      <c r="Q47" s="39">
        <f t="shared" si="49"/>
        <v>1.8282091318217102</v>
      </c>
      <c r="R47" s="38">
        <f t="shared" si="24"/>
        <v>1.7330553833647286</v>
      </c>
      <c r="S47" s="39">
        <f t="shared" si="39"/>
        <v>2.5715610014328711</v>
      </c>
      <c r="T47" s="39">
        <f t="shared" ca="1" si="40"/>
        <v>0.3041658999865709</v>
      </c>
      <c r="U47" s="39">
        <f t="shared" si="41"/>
        <v>7.0421234765869265</v>
      </c>
      <c r="V47" s="39">
        <f t="shared" ca="1" si="42"/>
        <v>0.29292099116084191</v>
      </c>
      <c r="W47" s="16">
        <f t="shared" ref="W47:W78" si="50">W46</f>
        <v>368.00000000000682</v>
      </c>
      <c r="X47" s="50">
        <v>0</v>
      </c>
      <c r="Y47" s="38">
        <f t="shared" si="25"/>
        <v>-3.1399999999931651</v>
      </c>
      <c r="Z47" s="39">
        <f t="shared" si="43"/>
        <v>2.5658478186735256</v>
      </c>
      <c r="AA47" s="39">
        <f t="shared" ca="1" si="44"/>
        <v>0.28044242208720094</v>
      </c>
      <c r="AB47" s="39">
        <f t="shared" si="45"/>
        <v>7.0210032410311358</v>
      </c>
      <c r="AC47" s="15">
        <f t="shared" ca="1" si="46"/>
        <v>0.26980213413134346</v>
      </c>
      <c r="AD47" s="13"/>
    </row>
    <row r="48" spans="1:30">
      <c r="A48" s="36">
        <v>2002</v>
      </c>
      <c r="B48" s="12">
        <v>373.28</v>
      </c>
      <c r="C48" s="12">
        <f t="shared" si="47"/>
        <v>2.1399999999999864</v>
      </c>
      <c r="D48" s="17">
        <f t="shared" si="48"/>
        <v>1.8279999999999972</v>
      </c>
      <c r="E48" s="13">
        <f t="shared" si="30"/>
        <v>2.5720347214496773</v>
      </c>
      <c r="F48" s="13">
        <f t="shared" ca="1" si="31"/>
        <v>0.30613297977774434</v>
      </c>
      <c r="G48" s="13">
        <f t="shared" si="32"/>
        <v>7.0438765719166874</v>
      </c>
      <c r="H48" s="13">
        <f t="shared" ca="1" si="33"/>
        <v>0.29483998302912678</v>
      </c>
      <c r="I48" s="16">
        <f t="shared" si="26"/>
        <v>375.58941690252334</v>
      </c>
      <c r="J48" s="39">
        <f t="shared" si="27"/>
        <v>1.9885593703458395</v>
      </c>
      <c r="K48" s="38">
        <f t="shared" si="23"/>
        <v>2.3094169025233668</v>
      </c>
      <c r="L48" s="39">
        <f t="shared" si="34"/>
        <v>2.5747133465184904</v>
      </c>
      <c r="M48" s="39">
        <f t="shared" ca="1" si="35"/>
        <v>0.31725572961744419</v>
      </c>
      <c r="N48" s="39">
        <f t="shared" si="36"/>
        <v>7.0537947330972148</v>
      </c>
      <c r="O48" s="39">
        <f t="shared" ca="1" si="37"/>
        <v>0.3056967061808375</v>
      </c>
      <c r="P48" s="16">
        <f t="shared" si="28"/>
        <v>374.71040556084552</v>
      </c>
      <c r="Q48" s="39">
        <f t="shared" si="49"/>
        <v>1.8373501774808185</v>
      </c>
      <c r="R48" s="38">
        <f t="shared" si="24"/>
        <v>1.4304055608455428</v>
      </c>
      <c r="S48" s="39">
        <f t="shared" si="39"/>
        <v>2.5736957534485065</v>
      </c>
      <c r="T48" s="39">
        <f t="shared" ca="1" si="40"/>
        <v>0.31303026585701671</v>
      </c>
      <c r="U48" s="39">
        <f t="shared" si="41"/>
        <v>7.0500258095165158</v>
      </c>
      <c r="V48" s="39">
        <f t="shared" ca="1" si="42"/>
        <v>0.30157112693778798</v>
      </c>
      <c r="W48" s="16">
        <f t="shared" si="50"/>
        <v>368.00000000000682</v>
      </c>
      <c r="X48" s="50">
        <v>0</v>
      </c>
      <c r="Y48" s="38">
        <f t="shared" si="25"/>
        <v>-5.2799999999931515</v>
      </c>
      <c r="Z48" s="39">
        <f t="shared" si="43"/>
        <v>2.5658478186735256</v>
      </c>
      <c r="AA48" s="39">
        <f t="shared" ca="1" si="44"/>
        <v>0.28044242208720094</v>
      </c>
      <c r="AB48" s="39">
        <f t="shared" si="45"/>
        <v>7.0210032410311358</v>
      </c>
      <c r="AC48" s="15">
        <f t="shared" ca="1" si="46"/>
        <v>0.26980213413134346</v>
      </c>
      <c r="AD48" s="13"/>
    </row>
    <row r="49" spans="1:30">
      <c r="A49" s="36">
        <v>2003</v>
      </c>
      <c r="B49" s="12">
        <v>375.8</v>
      </c>
      <c r="C49" s="12">
        <f t="shared" si="47"/>
        <v>2.5200000000000387</v>
      </c>
      <c r="D49" s="17">
        <f t="shared" si="48"/>
        <v>2.0499999999999998</v>
      </c>
      <c r="E49" s="13">
        <f t="shared" si="30"/>
        <v>2.5749567757645067</v>
      </c>
      <c r="F49" s="13">
        <f t="shared" ca="1" si="31"/>
        <v>0.3182665476817676</v>
      </c>
      <c r="G49" s="13">
        <f t="shared" si="32"/>
        <v>7.0546965325757629</v>
      </c>
      <c r="H49" s="13">
        <f t="shared" ca="1" si="33"/>
        <v>0.30668384352401512</v>
      </c>
      <c r="I49" s="16">
        <f t="shared" si="26"/>
        <v>377.60780466342436</v>
      </c>
      <c r="J49" s="39">
        <f t="shared" si="27"/>
        <v>2.0183877609010268</v>
      </c>
      <c r="K49" s="38">
        <f t="shared" si="23"/>
        <v>1.8078046634243492</v>
      </c>
      <c r="L49" s="39">
        <f t="shared" si="34"/>
        <v>2.5770409620222963</v>
      </c>
      <c r="M49" s="39">
        <f t="shared" ca="1" si="35"/>
        <v>0.32692094378767944</v>
      </c>
      <c r="N49" s="39">
        <f t="shared" si="36"/>
        <v>7.0624206197991874</v>
      </c>
      <c r="O49" s="39">
        <f t="shared" ca="1" si="37"/>
        <v>0.31513886608898684</v>
      </c>
      <c r="P49" s="16">
        <f t="shared" si="28"/>
        <v>376.55694248921372</v>
      </c>
      <c r="Q49" s="39">
        <f t="shared" si="49"/>
        <v>1.8465369283682225</v>
      </c>
      <c r="R49" s="38">
        <f t="shared" si="24"/>
        <v>0.75694248921371354</v>
      </c>
      <c r="S49" s="39">
        <f t="shared" si="39"/>
        <v>2.5758306589934286</v>
      </c>
      <c r="T49" s="39">
        <f t="shared" ca="1" si="40"/>
        <v>0.32189526924402578</v>
      </c>
      <c r="U49" s="39">
        <f t="shared" si="41"/>
        <v>7.0579345106281544</v>
      </c>
      <c r="V49" s="39">
        <f t="shared" ca="1" si="42"/>
        <v>0.31022823352194617</v>
      </c>
      <c r="W49" s="16">
        <f t="shared" si="50"/>
        <v>368.00000000000682</v>
      </c>
      <c r="X49" s="50">
        <v>0</v>
      </c>
      <c r="Y49" s="38">
        <f t="shared" si="25"/>
        <v>-7.7999999999931902</v>
      </c>
      <c r="Z49" s="39">
        <f t="shared" si="43"/>
        <v>2.5658478186735256</v>
      </c>
      <c r="AA49" s="39">
        <f t="shared" ca="1" si="44"/>
        <v>0.28044242208720094</v>
      </c>
      <c r="AB49" s="39">
        <f t="shared" si="45"/>
        <v>7.0210032410311358</v>
      </c>
      <c r="AC49" s="15">
        <f t="shared" ca="1" si="46"/>
        <v>0.26980213413134346</v>
      </c>
      <c r="AD49" s="13"/>
    </row>
    <row r="50" spans="1:30">
      <c r="A50" s="36">
        <v>2004</v>
      </c>
      <c r="B50" s="12">
        <v>377.52</v>
      </c>
      <c r="C50" s="12">
        <f t="shared" si="47"/>
        <v>1.7199999999999704</v>
      </c>
      <c r="D50" s="17">
        <f t="shared" si="48"/>
        <v>2.1519999999999984</v>
      </c>
      <c r="E50" s="13">
        <f t="shared" si="30"/>
        <v>2.5769399643348927</v>
      </c>
      <c r="F50" s="13">
        <f t="shared" ca="1" si="31"/>
        <v>0.32650155996854868</v>
      </c>
      <c r="G50" s="13">
        <f t="shared" si="32"/>
        <v>7.0620461905969387</v>
      </c>
      <c r="H50" s="13">
        <f t="shared" ca="1" si="33"/>
        <v>0.31472900441052254</v>
      </c>
      <c r="I50" s="16">
        <f t="shared" si="26"/>
        <v>379.65646824073889</v>
      </c>
      <c r="J50" s="39">
        <f t="shared" si="27"/>
        <v>2.0486635773145419</v>
      </c>
      <c r="K50" s="38">
        <f t="shared" si="23"/>
        <v>2.1364682407389068</v>
      </c>
      <c r="L50" s="39">
        <f t="shared" si="34"/>
        <v>2.5793908033903632</v>
      </c>
      <c r="M50" s="39">
        <f t="shared" ca="1" si="35"/>
        <v>0.336678448861567</v>
      </c>
      <c r="N50" s="39">
        <f t="shared" si="36"/>
        <v>7.0711358541898548</v>
      </c>
      <c r="O50" s="39">
        <f t="shared" ca="1" si="37"/>
        <v>0.32467882871507431</v>
      </c>
      <c r="P50" s="16">
        <f t="shared" si="28"/>
        <v>378.41271210222379</v>
      </c>
      <c r="Q50" s="39">
        <f t="shared" si="49"/>
        <v>1.8557696130100634</v>
      </c>
      <c r="R50" s="38">
        <f t="shared" si="24"/>
        <v>0.89271210222381114</v>
      </c>
      <c r="S50" s="39">
        <f t="shared" si="39"/>
        <v>2.5779657173257315</v>
      </c>
      <c r="T50" s="39">
        <f t="shared" ca="1" si="40"/>
        <v>0.33076090706690159</v>
      </c>
      <c r="U50" s="39">
        <f t="shared" si="41"/>
        <v>7.0658495718882861</v>
      </c>
      <c r="V50" s="39">
        <f t="shared" ca="1" si="42"/>
        <v>0.31889230211953984</v>
      </c>
      <c r="W50" s="16">
        <f t="shared" si="50"/>
        <v>368.00000000000682</v>
      </c>
      <c r="X50" s="50">
        <v>0</v>
      </c>
      <c r="Y50" s="38">
        <f t="shared" si="25"/>
        <v>-9.5199999999931606</v>
      </c>
      <c r="Z50" s="39">
        <f t="shared" si="43"/>
        <v>2.5658478186735256</v>
      </c>
      <c r="AA50" s="39">
        <f t="shared" ca="1" si="44"/>
        <v>0.28044242208720094</v>
      </c>
      <c r="AB50" s="39">
        <f t="shared" si="45"/>
        <v>7.0210032410311358</v>
      </c>
      <c r="AC50" s="15">
        <f t="shared" ca="1" si="46"/>
        <v>0.26980213413134346</v>
      </c>
      <c r="AD50" s="13"/>
    </row>
    <row r="51" spans="1:30">
      <c r="A51" s="36">
        <v>2005</v>
      </c>
      <c r="B51" s="12">
        <v>379.8</v>
      </c>
      <c r="C51" s="12">
        <f t="shared" si="47"/>
        <v>2.2800000000000296</v>
      </c>
      <c r="D51" s="17">
        <f t="shared" si="48"/>
        <v>2.1020000000000096</v>
      </c>
      <c r="E51" s="13">
        <f t="shared" si="30"/>
        <v>2.5795549604009986</v>
      </c>
      <c r="F51" s="13">
        <f t="shared" ca="1" si="31"/>
        <v>0.33736009609357026</v>
      </c>
      <c r="G51" s="13">
        <f t="shared" si="32"/>
        <v>7.0717449515744679</v>
      </c>
      <c r="H51" s="13">
        <f t="shared" ca="1" si="33"/>
        <v>0.32534556537692233</v>
      </c>
      <c r="I51" s="16">
        <f t="shared" si="26"/>
        <v>381.73586177171313</v>
      </c>
      <c r="J51" s="39">
        <f t="shared" si="27"/>
        <v>2.0793935309742597</v>
      </c>
      <c r="K51" s="38">
        <f t="shared" si="23"/>
        <v>1.935861771713121</v>
      </c>
      <c r="L51" s="39">
        <f t="shared" si="34"/>
        <v>2.581762961201326</v>
      </c>
      <c r="M51" s="39">
        <f t="shared" ca="1" si="35"/>
        <v>0.34652862095874676</v>
      </c>
      <c r="N51" s="39">
        <f t="shared" si="36"/>
        <v>7.0799409626906868</v>
      </c>
      <c r="O51" s="39">
        <f t="shared" ca="1" si="37"/>
        <v>0.33431717029617208</v>
      </c>
      <c r="P51" s="16">
        <f t="shared" si="28"/>
        <v>380.2777605632989</v>
      </c>
      <c r="Q51" s="39">
        <f t="shared" si="49"/>
        <v>1.8650484610751135</v>
      </c>
      <c r="R51" s="38">
        <f t="shared" si="24"/>
        <v>0.47776056329888661</v>
      </c>
      <c r="S51" s="39">
        <f t="shared" si="39"/>
        <v>2.5801009277069862</v>
      </c>
      <c r="T51" s="39">
        <f t="shared" ca="1" si="40"/>
        <v>0.33962717625938277</v>
      </c>
      <c r="U51" s="39">
        <f t="shared" si="41"/>
        <v>7.0737709852077648</v>
      </c>
      <c r="V51" s="39">
        <f t="shared" ca="1" si="42"/>
        <v>0.32756332387594173</v>
      </c>
      <c r="W51" s="16">
        <f t="shared" si="50"/>
        <v>368.00000000000682</v>
      </c>
      <c r="X51" s="50">
        <v>0</v>
      </c>
      <c r="Y51" s="38">
        <f t="shared" si="25"/>
        <v>-11.79999999999319</v>
      </c>
      <c r="Z51" s="39">
        <f t="shared" si="43"/>
        <v>2.5658478186735256</v>
      </c>
      <c r="AA51" s="39">
        <f t="shared" ca="1" si="44"/>
        <v>0.28044242208720094</v>
      </c>
      <c r="AB51" s="39">
        <f t="shared" si="45"/>
        <v>7.0210032410311358</v>
      </c>
      <c r="AC51" s="15">
        <f t="shared" ca="1" si="46"/>
        <v>0.26980213413134346</v>
      </c>
      <c r="AD51" s="13"/>
    </row>
    <row r="52" spans="1:30">
      <c r="A52" s="36">
        <v>2006</v>
      </c>
      <c r="B52" s="12">
        <v>381.9</v>
      </c>
      <c r="C52" s="12">
        <f t="shared" si="47"/>
        <v>2.0999999999999659</v>
      </c>
      <c r="D52" s="17">
        <f t="shared" si="48"/>
        <v>1.9600000000000022</v>
      </c>
      <c r="E52" s="13">
        <f t="shared" si="30"/>
        <v>2.5819496583733179</v>
      </c>
      <c r="F52" s="13">
        <f t="shared" ca="1" si="31"/>
        <v>0.34730386418484177</v>
      </c>
      <c r="G52" s="13">
        <f t="shared" si="32"/>
        <v>7.0806342585113669</v>
      </c>
      <c r="H52" s="13">
        <f t="shared" ca="1" si="33"/>
        <v>0.3350760731462426</v>
      </c>
      <c r="I52" s="16">
        <f t="shared" si="26"/>
        <v>383.846446205652</v>
      </c>
      <c r="J52" s="39">
        <f t="shared" si="27"/>
        <v>2.1105844339388735</v>
      </c>
      <c r="K52" s="38">
        <f t="shared" si="23"/>
        <v>1.9464462056520233</v>
      </c>
      <c r="L52" s="39">
        <f t="shared" si="34"/>
        <v>2.5841575241002985</v>
      </c>
      <c r="M52" s="39">
        <f t="shared" ca="1" si="35"/>
        <v>0.35647182817008655</v>
      </c>
      <c r="N52" s="39">
        <f t="shared" si="36"/>
        <v>7.0888364669218467</v>
      </c>
      <c r="O52" s="39">
        <f t="shared" ca="1" si="37"/>
        <v>0.34405446181369481</v>
      </c>
      <c r="P52" s="16">
        <f t="shared" si="28"/>
        <v>382.15213426667941</v>
      </c>
      <c r="Q52" s="39">
        <f t="shared" si="49"/>
        <v>1.8743737033804888</v>
      </c>
      <c r="R52" s="38">
        <f t="shared" si="24"/>
        <v>0.25213426667943395</v>
      </c>
      <c r="S52" s="39">
        <f t="shared" si="39"/>
        <v>2.5822362894022266</v>
      </c>
      <c r="T52" s="39">
        <f t="shared" ca="1" si="40"/>
        <v>0.34849407376958957</v>
      </c>
      <c r="U52" s="39">
        <f t="shared" si="41"/>
        <v>7.0816987424421018</v>
      </c>
      <c r="V52" s="39">
        <f t="shared" ca="1" si="42"/>
        <v>0.33624128987594493</v>
      </c>
      <c r="W52" s="16">
        <f t="shared" si="50"/>
        <v>368.00000000000682</v>
      </c>
      <c r="X52" s="50">
        <v>0</v>
      </c>
      <c r="Y52" s="38">
        <f t="shared" si="25"/>
        <v>-13.899999999993156</v>
      </c>
      <c r="Z52" s="39">
        <f t="shared" si="43"/>
        <v>2.5658478186735256</v>
      </c>
      <c r="AA52" s="39">
        <f t="shared" ca="1" si="44"/>
        <v>0.28044242208720094</v>
      </c>
      <c r="AB52" s="39">
        <f t="shared" si="45"/>
        <v>7.0210032410311358</v>
      </c>
      <c r="AC52" s="15">
        <f t="shared" ca="1" si="46"/>
        <v>0.26980213413134346</v>
      </c>
      <c r="AD52" s="13"/>
    </row>
    <row r="53" spans="1:30">
      <c r="A53" s="36">
        <v>2007</v>
      </c>
      <c r="B53" s="12">
        <v>383.79</v>
      </c>
      <c r="C53" s="12">
        <f t="shared" si="47"/>
        <v>1.8900000000000432</v>
      </c>
      <c r="D53" s="17">
        <f t="shared" si="48"/>
        <v>1.9820000000000051</v>
      </c>
      <c r="E53" s="13">
        <f t="shared" si="30"/>
        <v>2.584093654606336</v>
      </c>
      <c r="F53" s="13">
        <f t="shared" ca="1" si="31"/>
        <v>0.35620661583708607</v>
      </c>
      <c r="G53" s="13">
        <f t="shared" si="32"/>
        <v>7.0885991054450272</v>
      </c>
      <c r="H53" s="13">
        <f t="shared" ca="1" si="33"/>
        <v>0.34379463866766963</v>
      </c>
      <c r="I53" s="16">
        <f t="shared" si="26"/>
        <v>385.98868940609998</v>
      </c>
      <c r="J53" s="39">
        <f t="shared" si="27"/>
        <v>2.1422432004479566</v>
      </c>
      <c r="K53" s="38">
        <f t="shared" si="23"/>
        <v>2.1986894060999589</v>
      </c>
      <c r="L53" s="39">
        <f t="shared" si="34"/>
        <v>2.5865745787637575</v>
      </c>
      <c r="M53" s="39">
        <f t="shared" ca="1" si="35"/>
        <v>0.3665084304118652</v>
      </c>
      <c r="N53" s="39">
        <f t="shared" si="36"/>
        <v>7.0978228835442421</v>
      </c>
      <c r="O53" s="39">
        <f t="shared" ca="1" si="37"/>
        <v>0.35389126882050426</v>
      </c>
      <c r="P53" s="16">
        <f t="shared" si="28"/>
        <v>384.03587983857682</v>
      </c>
      <c r="Q53" s="39">
        <f t="shared" si="49"/>
        <v>1.883745571897391</v>
      </c>
      <c r="R53" s="38">
        <f t="shared" si="24"/>
        <v>0.24587983857679774</v>
      </c>
      <c r="S53" s="39">
        <f t="shared" si="39"/>
        <v>2.5843718016799349</v>
      </c>
      <c r="T53" s="39">
        <f t="shared" ca="1" si="40"/>
        <v>0.35736159655995953</v>
      </c>
      <c r="U53" s="39">
        <f t="shared" si="41"/>
        <v>7.0896328353917131</v>
      </c>
      <c r="V53" s="39">
        <f t="shared" ca="1" si="42"/>
        <v>0.34492619114403339</v>
      </c>
      <c r="W53" s="16">
        <f t="shared" si="50"/>
        <v>368.00000000000682</v>
      </c>
      <c r="X53" s="50">
        <v>0</v>
      </c>
      <c r="Y53" s="38">
        <f t="shared" si="25"/>
        <v>-15.789999999993199</v>
      </c>
      <c r="Z53" s="39">
        <f t="shared" si="43"/>
        <v>2.5658478186735256</v>
      </c>
      <c r="AA53" s="39">
        <f t="shared" ca="1" si="44"/>
        <v>0.28044242208720094</v>
      </c>
      <c r="AB53" s="39">
        <f t="shared" si="45"/>
        <v>7.0210032410311358</v>
      </c>
      <c r="AC53" s="15">
        <f t="shared" ca="1" si="46"/>
        <v>0.26980213413134346</v>
      </c>
      <c r="AD53" s="13"/>
    </row>
    <row r="54" spans="1:30">
      <c r="A54" s="36">
        <v>2008</v>
      </c>
      <c r="B54" s="12">
        <v>385.6</v>
      </c>
      <c r="C54" s="12">
        <f t="shared" si="47"/>
        <v>1.8100000000000023</v>
      </c>
      <c r="D54" s="17">
        <f t="shared" si="48"/>
        <v>2.0199999999999934</v>
      </c>
      <c r="E54" s="13">
        <f t="shared" si="30"/>
        <v>2.5861370252307934</v>
      </c>
      <c r="F54" s="13">
        <f t="shared" ca="1" si="31"/>
        <v>0.36469152869415167</v>
      </c>
      <c r="G54" s="13">
        <f t="shared" si="32"/>
        <v>7.0961955468125568</v>
      </c>
      <c r="H54" s="13">
        <f t="shared" ca="1" si="33"/>
        <v>0.35210993616731007</v>
      </c>
      <c r="I54" s="16">
        <f t="shared" si="26"/>
        <v>388.16306625455468</v>
      </c>
      <c r="J54" s="39">
        <f t="shared" si="27"/>
        <v>2.1743768484546755</v>
      </c>
      <c r="K54" s="38">
        <f t="shared" si="23"/>
        <v>2.5630662545546556</v>
      </c>
      <c r="L54" s="39">
        <f t="shared" si="34"/>
        <v>2.5890142098649971</v>
      </c>
      <c r="M54" s="39">
        <f t="shared" ca="1" si="35"/>
        <v>0.37663877928232609</v>
      </c>
      <c r="N54" s="39">
        <f t="shared" si="36"/>
        <v>7.106900724101787</v>
      </c>
      <c r="O54" s="39">
        <f t="shared" ca="1" si="37"/>
        <v>0.36382815126824392</v>
      </c>
      <c r="P54" s="16">
        <f t="shared" si="28"/>
        <v>385.92904413833372</v>
      </c>
      <c r="Q54" s="39">
        <f t="shared" si="49"/>
        <v>1.8931642997568778</v>
      </c>
      <c r="R54" s="38">
        <f t="shared" si="24"/>
        <v>0.32904413833369972</v>
      </c>
      <c r="S54" s="39">
        <f t="shared" si="39"/>
        <v>2.5865074638120253</v>
      </c>
      <c r="T54" s="39">
        <f t="shared" ca="1" si="40"/>
        <v>0.36622974160718258</v>
      </c>
      <c r="U54" s="39">
        <f t="shared" si="41"/>
        <v>7.0975732558021729</v>
      </c>
      <c r="V54" s="39">
        <f t="shared" ca="1" si="42"/>
        <v>0.35361801864465991</v>
      </c>
      <c r="W54" s="16">
        <f t="shared" si="50"/>
        <v>368.00000000000682</v>
      </c>
      <c r="X54" s="50">
        <v>0</v>
      </c>
      <c r="Y54" s="38">
        <f t="shared" si="25"/>
        <v>-17.599999999993202</v>
      </c>
      <c r="Z54" s="39">
        <f t="shared" si="43"/>
        <v>2.5658478186735256</v>
      </c>
      <c r="AA54" s="39">
        <f t="shared" ca="1" si="44"/>
        <v>0.28044242208720094</v>
      </c>
      <c r="AB54" s="39">
        <f t="shared" si="45"/>
        <v>7.0210032410311358</v>
      </c>
      <c r="AC54" s="15">
        <f t="shared" ca="1" si="46"/>
        <v>0.26980213413134346</v>
      </c>
      <c r="AD54" s="13"/>
    </row>
    <row r="55" spans="1:30">
      <c r="A55" s="36">
        <v>2009</v>
      </c>
      <c r="B55" s="12">
        <v>387.43</v>
      </c>
      <c r="C55" s="12">
        <f t="shared" si="47"/>
        <v>1.8299999999999841</v>
      </c>
      <c r="D55" s="17">
        <f t="shared" si="48"/>
        <v>1.95</v>
      </c>
      <c r="E55" s="13">
        <f t="shared" si="30"/>
        <v>2.5881932465586495</v>
      </c>
      <c r="F55" s="13">
        <f t="shared" ca="1" si="31"/>
        <v>0.37322980294204139</v>
      </c>
      <c r="G55" s="13">
        <f t="shared" si="32"/>
        <v>7.1038450896272565</v>
      </c>
      <c r="H55" s="13">
        <f t="shared" ca="1" si="33"/>
        <v>0.36048336013821747</v>
      </c>
      <c r="I55" s="16">
        <f t="shared" si="26"/>
        <v>390.37005875573618</v>
      </c>
      <c r="J55" s="39">
        <f t="shared" si="27"/>
        <v>2.2069925011814955</v>
      </c>
      <c r="K55" s="38">
        <f t="shared" si="23"/>
        <v>2.9400587557361746</v>
      </c>
      <c r="L55" s="39">
        <f t="shared" si="34"/>
        <v>2.5914765000401787</v>
      </c>
      <c r="M55" s="39">
        <f t="shared" ca="1" si="35"/>
        <v>0.38686321792070233</v>
      </c>
      <c r="N55" s="39">
        <f t="shared" si="36"/>
        <v>7.1160704948639486</v>
      </c>
      <c r="O55" s="39">
        <f t="shared" ca="1" si="37"/>
        <v>0.37386566333498628</v>
      </c>
      <c r="P55" s="16">
        <f t="shared" si="28"/>
        <v>387.83167425958936</v>
      </c>
      <c r="Q55" s="39">
        <f t="shared" si="49"/>
        <v>1.902630121255662</v>
      </c>
      <c r="R55" s="38">
        <f t="shared" si="24"/>
        <v>0.4016742595893561</v>
      </c>
      <c r="S55" s="39">
        <f t="shared" si="39"/>
        <v>2.5886432750738302</v>
      </c>
      <c r="T55" s="39">
        <f t="shared" ca="1" si="40"/>
        <v>0.3750985059021405</v>
      </c>
      <c r="U55" s="39">
        <f t="shared" si="41"/>
        <v>7.1055199953644701</v>
      </c>
      <c r="V55" s="39">
        <f t="shared" ca="1" si="42"/>
        <v>0.36231676328252627</v>
      </c>
      <c r="W55" s="16">
        <f t="shared" si="50"/>
        <v>368.00000000000682</v>
      </c>
      <c r="X55" s="50">
        <v>0</v>
      </c>
      <c r="Y55" s="38">
        <f t="shared" si="25"/>
        <v>-19.429999999993186</v>
      </c>
      <c r="Z55" s="39">
        <f t="shared" si="43"/>
        <v>2.5658478186735256</v>
      </c>
      <c r="AA55" s="39">
        <f t="shared" ca="1" si="44"/>
        <v>0.28044242208720094</v>
      </c>
      <c r="AB55" s="39">
        <f t="shared" si="45"/>
        <v>7.0210032410311358</v>
      </c>
      <c r="AC55" s="15">
        <f t="shared" ca="1" si="46"/>
        <v>0.26980213413134346</v>
      </c>
      <c r="AD55" s="13"/>
    </row>
    <row r="56" spans="1:30">
      <c r="A56" s="36">
        <v>2010</v>
      </c>
      <c r="B56" s="12">
        <v>389.9</v>
      </c>
      <c r="C56" s="12">
        <f t="shared" si="47"/>
        <v>2.4699999999999704</v>
      </c>
      <c r="D56" s="17">
        <f t="shared" si="48"/>
        <v>2.0120000000000005</v>
      </c>
      <c r="E56" s="13">
        <f t="shared" si="30"/>
        <v>2.5909532351879858</v>
      </c>
      <c r="F56" s="13">
        <f t="shared" ca="1" si="31"/>
        <v>0.38469040765374396</v>
      </c>
      <c r="G56" s="13">
        <f t="shared" si="32"/>
        <v>7.1141211739031114</v>
      </c>
      <c r="H56" s="13">
        <f t="shared" ca="1" si="33"/>
        <v>0.37173187687795767</v>
      </c>
      <c r="I56" s="16">
        <f t="shared" si="26"/>
        <v>392.61015614443539</v>
      </c>
      <c r="J56" s="39">
        <f t="shared" si="27"/>
        <v>2.2400973886992177</v>
      </c>
      <c r="K56" s="38">
        <f t="shared" si="23"/>
        <v>2.7101561444354161</v>
      </c>
      <c r="L56" s="39">
        <f t="shared" si="34"/>
        <v>2.5939615298550112</v>
      </c>
      <c r="M56" s="39">
        <f t="shared" ca="1" si="35"/>
        <v>0.39718208086885815</v>
      </c>
      <c r="N56" s="39">
        <f t="shared" si="36"/>
        <v>7.1253326966686918</v>
      </c>
      <c r="O56" s="39">
        <f t="shared" ca="1" si="37"/>
        <v>0.38400435325331495</v>
      </c>
      <c r="P56" s="16">
        <f t="shared" si="28"/>
        <v>389.73167425958934</v>
      </c>
      <c r="Q56" s="39">
        <v>1.9</v>
      </c>
      <c r="R56" s="38">
        <f t="shared" si="24"/>
        <v>-0.16832574041063708</v>
      </c>
      <c r="S56" s="39">
        <f t="shared" si="39"/>
        <v>2.5907657031936555</v>
      </c>
      <c r="T56" s="39">
        <f t="shared" ca="1" si="40"/>
        <v>0.38391169790292384</v>
      </c>
      <c r="U56" s="39">
        <f t="shared" si="41"/>
        <v>7.113422644114352</v>
      </c>
      <c r="V56" s="39">
        <f t="shared" ca="1" si="42"/>
        <v>0.37096724476604231</v>
      </c>
      <c r="W56" s="16">
        <f t="shared" si="50"/>
        <v>368.00000000000682</v>
      </c>
      <c r="X56" s="50">
        <v>0</v>
      </c>
      <c r="Y56" s="38">
        <f t="shared" si="25"/>
        <v>-21.899999999993156</v>
      </c>
      <c r="Z56" s="39">
        <f t="shared" si="43"/>
        <v>2.5658478186735256</v>
      </c>
      <c r="AA56" s="39">
        <f t="shared" ca="1" si="44"/>
        <v>0.28044242208720094</v>
      </c>
      <c r="AB56" s="39">
        <f t="shared" si="45"/>
        <v>7.0210032410311358</v>
      </c>
      <c r="AC56" s="15">
        <f t="shared" ca="1" si="46"/>
        <v>0.26980213413134346</v>
      </c>
      <c r="AD56" s="13"/>
    </row>
    <row r="57" spans="1:30">
      <c r="A57" s="36">
        <v>2011</v>
      </c>
      <c r="B57" s="12">
        <v>391.65</v>
      </c>
      <c r="C57" s="12">
        <f t="shared" si="47"/>
        <v>1.75</v>
      </c>
      <c r="D57" s="17">
        <f t="shared" si="48"/>
        <v>2.1839999999999917</v>
      </c>
      <c r="E57" s="13">
        <f t="shared" si="30"/>
        <v>2.5928981308786256</v>
      </c>
      <c r="F57" s="13">
        <f t="shared" ca="1" si="31"/>
        <v>0.39276641219919622</v>
      </c>
      <c r="G57" s="13">
        <f t="shared" si="32"/>
        <v>7.1213682446919071</v>
      </c>
      <c r="H57" s="13">
        <f t="shared" ca="1" si="33"/>
        <v>0.37966474263630789</v>
      </c>
      <c r="I57" s="16">
        <f t="shared" si="26"/>
        <v>394.88385499396509</v>
      </c>
      <c r="J57" s="39">
        <f t="shared" si="27"/>
        <v>2.2736988495297057</v>
      </c>
      <c r="K57" s="38">
        <f t="shared" si="23"/>
        <v>3.2338549939651102</v>
      </c>
      <c r="L57" s="39">
        <f t="shared" si="34"/>
        <v>2.5964693777720789</v>
      </c>
      <c r="M57" s="39">
        <f t="shared" ca="1" si="35"/>
        <v>0.40759569393562306</v>
      </c>
      <c r="N57" s="39">
        <f t="shared" si="36"/>
        <v>7.1346878247658969</v>
      </c>
      <c r="O57" s="39">
        <f t="shared" ca="1" si="37"/>
        <v>0.39424476313892481</v>
      </c>
      <c r="P57" s="16">
        <f t="shared" si="28"/>
        <v>391.63167425958932</v>
      </c>
      <c r="Q57" s="39">
        <v>1.9</v>
      </c>
      <c r="R57" s="38">
        <f t="shared" si="24"/>
        <v>-1.8325740410659819E-2</v>
      </c>
      <c r="S57" s="39">
        <f t="shared" si="39"/>
        <v>2.5928778092798952</v>
      </c>
      <c r="T57" s="39">
        <f t="shared" ca="1" si="40"/>
        <v>0.39268202858700163</v>
      </c>
      <c r="U57" s="39">
        <f t="shared" si="41"/>
        <v>7.1212924977125001</v>
      </c>
      <c r="V57" s="39">
        <f t="shared" ca="1" si="42"/>
        <v>0.37958182767152437</v>
      </c>
      <c r="W57" s="16">
        <f t="shared" si="50"/>
        <v>368.00000000000682</v>
      </c>
      <c r="X57" s="50">
        <v>0</v>
      </c>
      <c r="Y57" s="38">
        <f t="shared" si="25"/>
        <v>-23.649999999993156</v>
      </c>
      <c r="Z57" s="39">
        <f t="shared" si="43"/>
        <v>2.5658478186735256</v>
      </c>
      <c r="AA57" s="39">
        <f t="shared" ca="1" si="44"/>
        <v>0.28044242208720094</v>
      </c>
      <c r="AB57" s="39">
        <f t="shared" si="45"/>
        <v>7.0210032410311358</v>
      </c>
      <c r="AC57" s="15">
        <f t="shared" ca="1" si="46"/>
        <v>0.26980213413134346</v>
      </c>
      <c r="AD57" s="13"/>
    </row>
    <row r="58" spans="1:30">
      <c r="A58" s="36">
        <v>2012</v>
      </c>
      <c r="B58" s="12">
        <v>393.85</v>
      </c>
      <c r="C58" s="12">
        <f t="shared" si="47"/>
        <v>2.2000000000000455</v>
      </c>
      <c r="D58" s="17">
        <f t="shared" si="48"/>
        <v>2.243999999999994</v>
      </c>
      <c r="E58" s="13">
        <f t="shared" si="30"/>
        <v>2.5953308498053351</v>
      </c>
      <c r="F58" s="13">
        <f t="shared" ca="1" si="31"/>
        <v>0.40286805888619681</v>
      </c>
      <c r="G58" s="13">
        <f t="shared" si="32"/>
        <v>7.1304397468948864</v>
      </c>
      <c r="H58" s="13">
        <f t="shared" ca="1" si="33"/>
        <v>0.38959468692691296</v>
      </c>
      <c r="I58" s="16">
        <f t="shared" si="26"/>
        <v>397.19165932623775</v>
      </c>
      <c r="J58" s="39">
        <f t="shared" si="27"/>
        <v>2.3078043322726511</v>
      </c>
      <c r="K58" s="38">
        <f t="shared" si="23"/>
        <v>3.3416593262377319</v>
      </c>
      <c r="L58" s="39">
        <f t="shared" si="34"/>
        <v>2.5990001201188555</v>
      </c>
      <c r="M58" s="39">
        <f t="shared" ca="1" si="35"/>
        <v>0.41810437406397122</v>
      </c>
      <c r="N58" s="39">
        <f t="shared" si="36"/>
        <v>7.1441363686613402</v>
      </c>
      <c r="O58" s="39">
        <f t="shared" ca="1" si="37"/>
        <v>0.40458742881983867</v>
      </c>
      <c r="P58" s="16">
        <f t="shared" si="28"/>
        <v>393.53167425958929</v>
      </c>
      <c r="Q58" s="39">
        <v>1.9</v>
      </c>
      <c r="R58" s="38">
        <f t="shared" si="24"/>
        <v>-0.31832574041072803</v>
      </c>
      <c r="S58" s="39">
        <f t="shared" si="39"/>
        <v>2.5949796932454112</v>
      </c>
      <c r="T58" s="39">
        <f t="shared" ca="1" si="40"/>
        <v>0.40140991283355282</v>
      </c>
      <c r="U58" s="39">
        <f t="shared" si="41"/>
        <v>7.1291298396661498</v>
      </c>
      <c r="V58" s="39">
        <f t="shared" ca="1" si="42"/>
        <v>0.38816082233468002</v>
      </c>
      <c r="W58" s="16">
        <f t="shared" si="50"/>
        <v>368.00000000000682</v>
      </c>
      <c r="X58" s="50">
        <v>0</v>
      </c>
      <c r="Y58" s="38">
        <f t="shared" si="25"/>
        <v>-25.849999999993202</v>
      </c>
      <c r="Z58" s="39">
        <f t="shared" si="43"/>
        <v>2.5658478186735256</v>
      </c>
      <c r="AA58" s="39">
        <f t="shared" ca="1" si="44"/>
        <v>0.28044242208720094</v>
      </c>
      <c r="AB58" s="39">
        <f t="shared" si="45"/>
        <v>7.0210032410311358</v>
      </c>
      <c r="AC58" s="15">
        <f t="shared" ca="1" si="46"/>
        <v>0.26980213413134346</v>
      </c>
      <c r="AD58" s="13"/>
    </row>
    <row r="59" spans="1:30">
      <c r="A59" s="36">
        <v>2013</v>
      </c>
      <c r="B59" s="12">
        <v>396.52</v>
      </c>
      <c r="C59" s="12">
        <f t="shared" si="47"/>
        <v>2.6699999999999591</v>
      </c>
      <c r="D59" s="17">
        <f t="shared" si="48"/>
        <v>2.1860000000000013</v>
      </c>
      <c r="E59" s="13">
        <f t="shared" si="30"/>
        <v>2.5982650975062866</v>
      </c>
      <c r="F59" s="13">
        <f t="shared" ca="1" si="31"/>
        <v>0.41505225873013368</v>
      </c>
      <c r="G59" s="13">
        <f t="shared" si="32"/>
        <v>7.1413913280946577</v>
      </c>
      <c r="H59" s="13">
        <f t="shared" ca="1" si="33"/>
        <v>0.40158262329891231</v>
      </c>
      <c r="I59" s="16">
        <f t="shared" si="26"/>
        <v>399.53408072349447</v>
      </c>
      <c r="J59" s="39">
        <f t="shared" si="27"/>
        <v>2.3424213972567407</v>
      </c>
      <c r="K59" s="38">
        <f t="shared" si="23"/>
        <v>3.0140807234944873</v>
      </c>
      <c r="L59" s="39">
        <f t="shared" si="34"/>
        <v>2.6015538310564201</v>
      </c>
      <c r="M59" s="39">
        <f t="shared" ca="1" si="35"/>
        <v>0.42870842920111751</v>
      </c>
      <c r="N59" s="39">
        <f t="shared" si="36"/>
        <v>7.1536788119613446</v>
      </c>
      <c r="O59" s="39">
        <f t="shared" ca="1" si="37"/>
        <v>0.41503287966635688</v>
      </c>
      <c r="P59" s="16">
        <f t="shared" si="28"/>
        <v>395.43167425958927</v>
      </c>
      <c r="Q59" s="39">
        <v>1.9</v>
      </c>
      <c r="R59" s="38">
        <f t="shared" si="24"/>
        <v>-1.0883257404107098</v>
      </c>
      <c r="S59" s="39">
        <f t="shared" si="39"/>
        <v>2.5970714535593786</v>
      </c>
      <c r="T59" s="39">
        <f t="shared" ca="1" si="40"/>
        <v>0.41009575952697619</v>
      </c>
      <c r="U59" s="39">
        <f t="shared" si="41"/>
        <v>7.1369349496924768</v>
      </c>
      <c r="V59" s="39">
        <f t="shared" ca="1" si="42"/>
        <v>0.39670453494250102</v>
      </c>
      <c r="W59" s="16">
        <f t="shared" si="50"/>
        <v>368.00000000000682</v>
      </c>
      <c r="X59" s="50">
        <v>0</v>
      </c>
      <c r="Y59" s="38">
        <f t="shared" si="25"/>
        <v>-28.519999999993161</v>
      </c>
      <c r="Z59" s="39">
        <f t="shared" si="43"/>
        <v>2.5658478186735256</v>
      </c>
      <c r="AA59" s="39">
        <f t="shared" ca="1" si="44"/>
        <v>0.28044242208720094</v>
      </c>
      <c r="AB59" s="39">
        <f t="shared" si="45"/>
        <v>7.0210032410311358</v>
      </c>
      <c r="AC59" s="15">
        <f t="shared" ca="1" si="46"/>
        <v>0.26980213413134346</v>
      </c>
      <c r="AD59" s="13"/>
    </row>
    <row r="60" spans="1:30">
      <c r="A60" s="36">
        <v>2014</v>
      </c>
      <c r="B60" s="12">
        <v>398.65</v>
      </c>
      <c r="C60" s="12">
        <f t="shared" si="47"/>
        <v>2.1299999999999955</v>
      </c>
      <c r="D60" s="17">
        <f t="shared" si="48"/>
        <v>2.5180000000000065</v>
      </c>
      <c r="E60" s="13">
        <f t="shared" si="30"/>
        <v>2.6005917684293758</v>
      </c>
      <c r="F60" s="13">
        <f t="shared" ca="1" si="31"/>
        <v>0.42471355061384286</v>
      </c>
      <c r="G60" s="13">
        <f t="shared" si="32"/>
        <v>7.1500829157871362</v>
      </c>
      <c r="H60" s="13">
        <f t="shared" ca="1" si="33"/>
        <v>0.41109670152455335</v>
      </c>
      <c r="I60" s="16">
        <f t="shared" si="26"/>
        <v>401.91163844171007</v>
      </c>
      <c r="J60" s="39">
        <f t="shared" si="27"/>
        <v>2.3775577182155914</v>
      </c>
      <c r="K60" s="38">
        <f t="shared" si="23"/>
        <v>3.2616384417100903</v>
      </c>
      <c r="L60" s="39">
        <f t="shared" si="34"/>
        <v>2.6041305825489105</v>
      </c>
      <c r="M60" s="39">
        <f t="shared" ca="1" si="35"/>
        <v>0.43940815817167589</v>
      </c>
      <c r="N60" s="39">
        <f t="shared" si="36"/>
        <v>7.1633156322181781</v>
      </c>
      <c r="O60" s="39">
        <f t="shared" ca="1" si="37"/>
        <v>0.42558163842182567</v>
      </c>
      <c r="P60" s="16">
        <f t="shared" si="28"/>
        <v>397.33167425958925</v>
      </c>
      <c r="Q60" s="39">
        <v>1.9</v>
      </c>
      <c r="R60" s="38">
        <f t="shared" si="24"/>
        <v>-1.318325740410728</v>
      </c>
      <c r="S60" s="39">
        <f t="shared" si="39"/>
        <v>2.5991531872749669</v>
      </c>
      <c r="T60" s="39">
        <f t="shared" ca="1" si="40"/>
        <v>0.41873997167183497</v>
      </c>
      <c r="U60" s="39">
        <f t="shared" si="41"/>
        <v>7.1447081037875657</v>
      </c>
      <c r="V60" s="39">
        <f t="shared" ca="1" si="42"/>
        <v>0.40521326760875914</v>
      </c>
      <c r="W60" s="16">
        <f t="shared" si="50"/>
        <v>368.00000000000682</v>
      </c>
      <c r="X60" s="50">
        <v>0</v>
      </c>
      <c r="Y60" s="38">
        <f t="shared" si="25"/>
        <v>-30.649999999993156</v>
      </c>
      <c r="Z60" s="39">
        <f t="shared" si="43"/>
        <v>2.5658478186735256</v>
      </c>
      <c r="AA60" s="39">
        <f t="shared" ca="1" si="44"/>
        <v>0.28044242208720094</v>
      </c>
      <c r="AB60" s="39">
        <f t="shared" si="45"/>
        <v>7.0210032410311358</v>
      </c>
      <c r="AC60" s="15">
        <f t="shared" ca="1" si="46"/>
        <v>0.26980213413134346</v>
      </c>
      <c r="AD60" s="13"/>
    </row>
    <row r="61" spans="1:30">
      <c r="A61" s="36">
        <v>2015</v>
      </c>
      <c r="B61" s="12">
        <v>400.83</v>
      </c>
      <c r="C61" s="12">
        <f t="shared" si="47"/>
        <v>2.1800000000000068</v>
      </c>
      <c r="D61" s="17">
        <f t="shared" si="48"/>
        <v>2.5399999999999978</v>
      </c>
      <c r="E61" s="13">
        <f t="shared" si="30"/>
        <v>2.6029602187146668</v>
      </c>
      <c r="F61" s="13">
        <f t="shared" ca="1" si="31"/>
        <v>0.43454832754390793</v>
      </c>
      <c r="G61" s="13">
        <f t="shared" si="32"/>
        <v>7.15893754580246</v>
      </c>
      <c r="H61" s="13">
        <f t="shared" ca="1" si="33"/>
        <v>0.42078925087290808</v>
      </c>
      <c r="I61" s="16">
        <f t="shared" si="26"/>
        <v>404.32485952569891</v>
      </c>
      <c r="J61" s="39">
        <f t="shared" si="27"/>
        <v>2.4132210839888248</v>
      </c>
      <c r="K61" s="38">
        <f t="shared" si="23"/>
        <v>3.4948595256989279</v>
      </c>
      <c r="L61" s="39">
        <f t="shared" si="34"/>
        <v>2.6067304443337367</v>
      </c>
      <c r="M61" s="39">
        <f t="shared" ca="1" si="35"/>
        <v>0.45020385055397355</v>
      </c>
      <c r="N61" s="39">
        <f t="shared" si="36"/>
        <v>7.1730473007763038</v>
      </c>
      <c r="O61" s="39">
        <f t="shared" ca="1" si="37"/>
        <v>0.43623422103433762</v>
      </c>
      <c r="P61" s="16">
        <f t="shared" si="28"/>
        <v>399.23167425958923</v>
      </c>
      <c r="Q61" s="39">
        <v>1.9</v>
      </c>
      <c r="R61" s="38">
        <f t="shared" si="24"/>
        <v>-1.5983257404107576</v>
      </c>
      <c r="S61" s="39">
        <f t="shared" si="39"/>
        <v>2.6012249900563611</v>
      </c>
      <c r="T61" s="39">
        <f t="shared" ca="1" si="40"/>
        <v>0.42734294650505883</v>
      </c>
      <c r="U61" s="39">
        <f t="shared" si="41"/>
        <v>7.1524495742937928</v>
      </c>
      <c r="V61" s="39">
        <f t="shared" ca="1" si="42"/>
        <v>0.41368731844776468</v>
      </c>
      <c r="W61" s="16">
        <f t="shared" si="50"/>
        <v>368.00000000000682</v>
      </c>
      <c r="X61" s="50">
        <v>0</v>
      </c>
      <c r="Y61" s="38">
        <f t="shared" si="25"/>
        <v>-32.829999999993163</v>
      </c>
      <c r="Z61" s="39">
        <f t="shared" si="43"/>
        <v>2.5658478186735256</v>
      </c>
      <c r="AA61" s="39">
        <f t="shared" ca="1" si="44"/>
        <v>0.28044242208720094</v>
      </c>
      <c r="AB61" s="39">
        <f t="shared" si="45"/>
        <v>7.0210032410311358</v>
      </c>
      <c r="AC61" s="15">
        <f t="shared" ca="1" si="46"/>
        <v>0.26980213413134346</v>
      </c>
      <c r="AD61" s="13"/>
    </row>
    <row r="62" spans="1:30">
      <c r="A62" s="36">
        <v>2016</v>
      </c>
      <c r="B62" s="12">
        <v>404.24</v>
      </c>
      <c r="C62" s="12">
        <f t="shared" si="47"/>
        <v>3.410000000000025</v>
      </c>
      <c r="D62" s="17">
        <f t="shared" si="48"/>
        <v>2.4</v>
      </c>
      <c r="E62" s="13">
        <f t="shared" si="30"/>
        <v>2.6066392852301741</v>
      </c>
      <c r="F62" s="13">
        <f t="shared" ca="1" si="31"/>
        <v>0.44982532056993679</v>
      </c>
      <c r="G62" s="13">
        <f t="shared" si="32"/>
        <v>7.1727059358272944</v>
      </c>
      <c r="H62" s="13">
        <f t="shared" ca="1" si="33"/>
        <v>0.43586055250066136</v>
      </c>
      <c r="I62" s="16">
        <f t="shared" si="26"/>
        <v>406.77427892594756</v>
      </c>
      <c r="J62" s="39">
        <f t="shared" si="27"/>
        <v>2.4494194002486571</v>
      </c>
      <c r="K62" s="38">
        <f t="shared" si="23"/>
        <v>2.5342789259475467</v>
      </c>
      <c r="L62" s="39">
        <f t="shared" si="34"/>
        <v>2.6093534838925745</v>
      </c>
      <c r="M62" s="39">
        <f t="shared" ca="1" si="35"/>
        <v>0.46109578655960387</v>
      </c>
      <c r="N62" s="39">
        <f t="shared" si="36"/>
        <v>7.1828742826195668</v>
      </c>
      <c r="O62" s="39">
        <f t="shared" ca="1" si="37"/>
        <v>0.44699113648945837</v>
      </c>
      <c r="P62" s="16">
        <f t="shared" si="28"/>
        <v>401.1316742595892</v>
      </c>
      <c r="Q62" s="39">
        <v>1.9</v>
      </c>
      <c r="R62" s="38">
        <f t="shared" si="24"/>
        <v>-3.1083257404108053</v>
      </c>
      <c r="S62" s="39">
        <f t="shared" si="39"/>
        <v>2.6032869562051397</v>
      </c>
      <c r="T62" s="39">
        <f t="shared" ca="1" si="40"/>
        <v>0.43590507560547687</v>
      </c>
      <c r="U62" s="39">
        <f t="shared" si="41"/>
        <v>7.1601596299656673</v>
      </c>
      <c r="V62" s="39">
        <f t="shared" ca="1" si="42"/>
        <v>0.42212698164643914</v>
      </c>
      <c r="W62" s="16">
        <f t="shared" si="50"/>
        <v>368.00000000000682</v>
      </c>
      <c r="X62" s="50">
        <v>0</v>
      </c>
      <c r="Y62" s="38">
        <f t="shared" si="25"/>
        <v>-36.239999999993188</v>
      </c>
      <c r="Z62" s="39">
        <f t="shared" si="43"/>
        <v>2.5658478186735256</v>
      </c>
      <c r="AA62" s="39">
        <f t="shared" ca="1" si="44"/>
        <v>0.28044242208720094</v>
      </c>
      <c r="AB62" s="39">
        <f t="shared" si="45"/>
        <v>7.0210032410311358</v>
      </c>
      <c r="AC62" s="15">
        <f t="shared" ca="1" si="46"/>
        <v>0.26980213413134346</v>
      </c>
      <c r="AD62" s="13"/>
    </row>
    <row r="63" spans="1:30" s="4" customFormat="1">
      <c r="A63" s="55">
        <v>2017</v>
      </c>
      <c r="B63" s="18">
        <v>406.55</v>
      </c>
      <c r="C63" s="18">
        <f t="shared" si="47"/>
        <v>2.3100000000000023</v>
      </c>
      <c r="D63" s="19">
        <f t="shared" si="48"/>
        <v>2.5580000000000043</v>
      </c>
      <c r="E63" s="20">
        <f t="shared" si="30"/>
        <v>2.6091139654005318</v>
      </c>
      <c r="F63" s="20">
        <f t="shared" ca="1" si="31"/>
        <v>0.46010120754965156</v>
      </c>
      <c r="G63" s="20">
        <f t="shared" si="32"/>
        <v>7.1819765919666496</v>
      </c>
      <c r="H63" s="20">
        <f t="shared" ca="1" si="33"/>
        <v>0.44600849679272353</v>
      </c>
      <c r="I63" s="21">
        <f t="shared" si="26"/>
        <v>409.26043961719995</v>
      </c>
      <c r="J63" s="51">
        <f t="shared" si="27"/>
        <v>2.4861606912523868</v>
      </c>
      <c r="K63" s="52">
        <f t="shared" si="23"/>
        <v>2.7104396171999383</v>
      </c>
      <c r="L63" s="45">
        <f t="shared" si="34"/>
        <v>2.6119997664231764</v>
      </c>
      <c r="M63" s="39">
        <f t="shared" ca="1" si="35"/>
        <v>0.47208423691637413</v>
      </c>
      <c r="N63" s="45">
        <f t="shared" si="36"/>
        <v>7.1927970362194271</v>
      </c>
      <c r="O63" s="45">
        <f t="shared" ca="1" si="37"/>
        <v>0.45785288664409685</v>
      </c>
      <c r="P63" s="21">
        <f t="shared" si="28"/>
        <v>403.03167425958918</v>
      </c>
      <c r="Q63" s="51">
        <v>1.9</v>
      </c>
      <c r="R63" s="52">
        <f t="shared" si="24"/>
        <v>-3.5183257404108303</v>
      </c>
      <c r="S63" s="45">
        <f t="shared" si="39"/>
        <v>2.6053391786860312</v>
      </c>
      <c r="T63" s="45">
        <f t="shared" ca="1" si="40"/>
        <v>0.44442674500076773</v>
      </c>
      <c r="U63" s="45">
        <f t="shared" si="41"/>
        <v>7.1678385360341625</v>
      </c>
      <c r="V63" s="45">
        <f t="shared" ca="1" si="42"/>
        <v>0.43053254753473313</v>
      </c>
      <c r="W63" s="21">
        <f t="shared" si="50"/>
        <v>368.00000000000682</v>
      </c>
      <c r="X63" s="53">
        <v>0</v>
      </c>
      <c r="Y63" s="52">
        <f t="shared" si="25"/>
        <v>-38.54999999999319</v>
      </c>
      <c r="Z63" s="45">
        <f t="shared" si="43"/>
        <v>2.5658478186735256</v>
      </c>
      <c r="AA63" s="45">
        <f t="shared" ca="1" si="44"/>
        <v>0.28044242208720094</v>
      </c>
      <c r="AB63" s="45">
        <f t="shared" si="45"/>
        <v>7.0210032410311358</v>
      </c>
      <c r="AC63" s="22">
        <f t="shared" ca="1" si="46"/>
        <v>0.26980213413134346</v>
      </c>
      <c r="AD63" s="20"/>
    </row>
    <row r="64" spans="1:30">
      <c r="A64" s="36">
        <v>2018</v>
      </c>
      <c r="B64" s="12">
        <v>408.52</v>
      </c>
      <c r="C64" s="12">
        <f t="shared" si="47"/>
        <v>1.9699999999999704</v>
      </c>
      <c r="D64" s="17">
        <f t="shared" si="48"/>
        <v>2.6360000000000015</v>
      </c>
      <c r="E64" s="13">
        <f t="shared" si="30"/>
        <v>2.6112133232356709</v>
      </c>
      <c r="F64" s="13">
        <f t="shared" ca="1" si="31"/>
        <v>0.46881860226686489</v>
      </c>
      <c r="G64" s="13">
        <f t="shared" si="32"/>
        <v>7.1898472026465994</v>
      </c>
      <c r="H64" s="13">
        <f t="shared" ca="1" si="33"/>
        <v>0.4546239084231451</v>
      </c>
      <c r="I64" s="16">
        <f t="shared" ref="I64:I95" si="51">I63+J64</f>
        <v>411.78389271882111</v>
      </c>
      <c r="J64" s="39">
        <f t="shared" ref="J64:J96" si="52">J63 *1.015</f>
        <v>2.5234531016211723</v>
      </c>
      <c r="K64" s="38">
        <f t="shared" si="23"/>
        <v>3.2638927188211255</v>
      </c>
      <c r="L64" s="39">
        <f t="shared" si="34"/>
        <v>2.6146693548120119</v>
      </c>
      <c r="M64" s="39">
        <f t="shared" ca="1" si="35"/>
        <v>0.48316946275469619</v>
      </c>
      <c r="N64" s="39">
        <f t="shared" si="36"/>
        <v>7.2028160133843091</v>
      </c>
      <c r="O64" s="39">
        <f t="shared" ca="1" si="37"/>
        <v>0.46881996606159937</v>
      </c>
      <c r="P64" s="16">
        <f t="shared" ref="P64:P95" si="53">P63+Q64</f>
        <v>404.93167425958916</v>
      </c>
      <c r="Q64" s="39">
        <v>1.9</v>
      </c>
      <c r="R64" s="38">
        <f t="shared" si="24"/>
        <v>-3.5883257404108235</v>
      </c>
      <c r="S64" s="39">
        <f t="shared" si="39"/>
        <v>2.6073817491520637</v>
      </c>
      <c r="T64" s="39">
        <f t="shared" ca="1" si="40"/>
        <v>0.45290833527189345</v>
      </c>
      <c r="U64" s="39">
        <f t="shared" si="41"/>
        <v>7.1754865542695931</v>
      </c>
      <c r="V64" s="39">
        <f t="shared" ca="1" si="42"/>
        <v>0.43890430265445474</v>
      </c>
      <c r="W64" s="16">
        <f t="shared" si="50"/>
        <v>368.00000000000682</v>
      </c>
      <c r="X64" s="50">
        <v>0</v>
      </c>
      <c r="Y64" s="38">
        <f t="shared" si="25"/>
        <v>-40.519999999993161</v>
      </c>
      <c r="Z64" s="39">
        <f t="shared" si="43"/>
        <v>2.5658478186735256</v>
      </c>
      <c r="AA64" s="39">
        <f t="shared" ca="1" si="44"/>
        <v>0.28044242208720094</v>
      </c>
      <c r="AB64" s="39">
        <f t="shared" si="45"/>
        <v>7.0210032410311358</v>
      </c>
      <c r="AC64" s="15">
        <f t="shared" ca="1" si="46"/>
        <v>0.26980213413134346</v>
      </c>
      <c r="AD64" s="13"/>
    </row>
    <row r="65" spans="1:30">
      <c r="A65" s="36">
        <v>2019</v>
      </c>
      <c r="B65" s="12">
        <v>411.44</v>
      </c>
      <c r="C65" s="12">
        <f t="shared" si="47"/>
        <v>2.9200000000000159</v>
      </c>
      <c r="D65" s="12"/>
      <c r="E65" s="13">
        <f t="shared" si="30"/>
        <v>2.6143065113130337</v>
      </c>
      <c r="F65" s="13">
        <f t="shared" ca="1" si="31"/>
        <v>0.48166278773806753</v>
      </c>
      <c r="G65" s="13">
        <f t="shared" si="32"/>
        <v>7.2014537396372393</v>
      </c>
      <c r="H65" s="13">
        <f t="shared" ca="1" si="33"/>
        <v>0.46732877947372486</v>
      </c>
      <c r="I65" s="16">
        <f t="shared" si="51"/>
        <v>414.34519761696657</v>
      </c>
      <c r="J65" s="39">
        <f t="shared" si="52"/>
        <v>2.5613048981454898</v>
      </c>
      <c r="K65" s="38">
        <f t="shared" si="23"/>
        <v>2.905197616966575</v>
      </c>
      <c r="L65" s="39">
        <f t="shared" si="34"/>
        <v>2.6173623096077678</v>
      </c>
      <c r="M65" s="39">
        <f t="shared" ca="1" si="35"/>
        <v>0.4943517154975503</v>
      </c>
      <c r="N65" s="39">
        <f t="shared" si="36"/>
        <v>7.2129316591101871</v>
      </c>
      <c r="O65" s="39">
        <f t="shared" ca="1" si="37"/>
        <v>0.47989286184819541</v>
      </c>
      <c r="P65" s="16">
        <f t="shared" si="53"/>
        <v>406.83167425958914</v>
      </c>
      <c r="Q65" s="39">
        <v>1.9</v>
      </c>
      <c r="R65" s="38">
        <f t="shared" si="24"/>
        <v>-4.6083257404108622</v>
      </c>
      <c r="S65" s="39">
        <f t="shared" si="39"/>
        <v>2.6094147579691254</v>
      </c>
      <c r="T65" s="39">
        <f t="shared" ca="1" si="40"/>
        <v>0.46135022165508216</v>
      </c>
      <c r="U65" s="39">
        <f t="shared" si="41"/>
        <v>7.1831039430430703</v>
      </c>
      <c r="V65" s="39">
        <f t="shared" ca="1" si="42"/>
        <v>0.44724252982653956</v>
      </c>
      <c r="W65" s="16">
        <f t="shared" si="50"/>
        <v>368.00000000000682</v>
      </c>
      <c r="X65" s="50">
        <v>0</v>
      </c>
      <c r="Y65" s="38">
        <f t="shared" si="25"/>
        <v>-43.439999999993177</v>
      </c>
      <c r="Z65" s="39">
        <f t="shared" si="43"/>
        <v>2.5658478186735256</v>
      </c>
      <c r="AA65" s="39">
        <f t="shared" ca="1" si="44"/>
        <v>0.28044242208720094</v>
      </c>
      <c r="AB65" s="39">
        <f t="shared" si="45"/>
        <v>7.0210032410311358</v>
      </c>
      <c r="AC65" s="15">
        <f t="shared" ca="1" si="46"/>
        <v>0.26980213413134346</v>
      </c>
      <c r="AD65" s="13"/>
    </row>
    <row r="66" spans="1:30">
      <c r="A66" s="36">
        <v>2020</v>
      </c>
      <c r="B66" s="12">
        <v>414.01</v>
      </c>
      <c r="C66" s="12">
        <f t="shared" si="47"/>
        <v>2.5699999999999932</v>
      </c>
      <c r="D66" s="12"/>
      <c r="E66" s="13">
        <f t="shared" si="30"/>
        <v>2.6170108311990847</v>
      </c>
      <c r="F66" s="13">
        <f t="shared" ca="1" si="31"/>
        <v>0.49289223299686191</v>
      </c>
      <c r="G66" s="13">
        <f t="shared" si="32"/>
        <v>7.2116108768606626</v>
      </c>
      <c r="H66" s="13">
        <f t="shared" ca="1" si="33"/>
        <v>0.47844709312496331</v>
      </c>
      <c r="I66" s="16">
        <f t="shared" si="51"/>
        <v>416.94492208858424</v>
      </c>
      <c r="J66" s="39">
        <f t="shared" si="52"/>
        <v>2.5997244716176717</v>
      </c>
      <c r="K66" s="38">
        <f t="shared" si="23"/>
        <v>2.9349220885842442</v>
      </c>
      <c r="L66" s="39">
        <f t="shared" si="34"/>
        <v>2.6200786889957324</v>
      </c>
      <c r="M66" s="39">
        <f t="shared" ca="1" si="35"/>
        <v>0.5056312367541157</v>
      </c>
      <c r="N66" s="39">
        <f t="shared" si="36"/>
        <v>7.223144411432485</v>
      </c>
      <c r="O66" s="39">
        <f t="shared" ca="1" si="37"/>
        <v>0.49107205349088273</v>
      </c>
      <c r="P66" s="16">
        <f t="shared" si="53"/>
        <v>408.73167425958911</v>
      </c>
      <c r="Q66" s="39">
        <v>1.9</v>
      </c>
      <c r="R66" s="38">
        <f t="shared" si="24"/>
        <v>-5.2783257404108781</v>
      </c>
      <c r="S66" s="39">
        <f t="shared" si="39"/>
        <v>2.6114382942399565</v>
      </c>
      <c r="T66" s="39">
        <f t="shared" ca="1" si="40"/>
        <v>0.46975277414145428</v>
      </c>
      <c r="U66" s="39">
        <f t="shared" si="41"/>
        <v>7.1906909573865718</v>
      </c>
      <c r="V66" s="39">
        <f t="shared" ca="1" si="42"/>
        <v>0.4555475082168054</v>
      </c>
      <c r="W66" s="16">
        <f t="shared" si="50"/>
        <v>368.00000000000682</v>
      </c>
      <c r="X66" s="50">
        <v>0</v>
      </c>
      <c r="Y66" s="38">
        <f t="shared" si="25"/>
        <v>-46.00999999999317</v>
      </c>
      <c r="Z66" s="39">
        <f t="shared" si="43"/>
        <v>2.5658478186735256</v>
      </c>
      <c r="AA66" s="39">
        <f t="shared" ca="1" si="44"/>
        <v>0.28044242208720094</v>
      </c>
      <c r="AB66" s="39">
        <f t="shared" si="45"/>
        <v>7.0210032410311358</v>
      </c>
      <c r="AC66" s="15">
        <f t="shared" ca="1" si="46"/>
        <v>0.26980213413134346</v>
      </c>
      <c r="AD66" s="13"/>
    </row>
    <row r="67" spans="1:30">
      <c r="A67" s="36">
        <f t="shared" ref="A67:A96" si="54">A66+1</f>
        <v>2021</v>
      </c>
      <c r="B67" s="12"/>
      <c r="C67" s="12"/>
      <c r="D67" s="12"/>
      <c r="E67" s="12"/>
      <c r="F67" s="12"/>
      <c r="G67" s="12"/>
      <c r="H67" s="12"/>
      <c r="I67" s="16">
        <f t="shared" si="51"/>
        <v>419.58364242727617</v>
      </c>
      <c r="J67" s="39">
        <f t="shared" si="52"/>
        <v>2.6387203386919365</v>
      </c>
      <c r="K67" s="38"/>
      <c r="L67" s="39">
        <f t="shared" si="34"/>
        <v>2.6228185487730808</v>
      </c>
      <c r="M67" s="39">
        <f t="shared" ca="1" si="35"/>
        <v>0.51700825821714791</v>
      </c>
      <c r="N67" s="39">
        <f t="shared" si="36"/>
        <v>7.2334547012793928</v>
      </c>
      <c r="O67" s="39">
        <f t="shared" ca="1" si="37"/>
        <v>0.5023580126968632</v>
      </c>
      <c r="P67" s="16">
        <f t="shared" si="53"/>
        <v>410.63167425958909</v>
      </c>
      <c r="Q67" s="39">
        <v>1.9</v>
      </c>
      <c r="R67" s="38"/>
      <c r="S67" s="39">
        <f t="shared" si="39"/>
        <v>2.6134524458275794</v>
      </c>
      <c r="T67" s="39">
        <f t="shared" ca="1" si="40"/>
        <v>0.47811635757431226</v>
      </c>
      <c r="U67" s="39">
        <f t="shared" si="41"/>
        <v>7.198247849051671</v>
      </c>
      <c r="V67" s="39">
        <f t="shared" ca="1" si="42"/>
        <v>0.46381951340023886</v>
      </c>
      <c r="W67" s="16">
        <f t="shared" si="50"/>
        <v>368.00000000000682</v>
      </c>
      <c r="X67" s="50">
        <v>0</v>
      </c>
      <c r="Y67" s="38"/>
      <c r="Z67" s="39">
        <f t="shared" si="43"/>
        <v>2.5658478186735256</v>
      </c>
      <c r="AA67" s="39">
        <f t="shared" ca="1" si="44"/>
        <v>0.28044242208720094</v>
      </c>
      <c r="AB67" s="39">
        <f t="shared" si="45"/>
        <v>7.0210032410311358</v>
      </c>
      <c r="AC67" s="15">
        <f t="shared" ca="1" si="46"/>
        <v>0.26980213413134346</v>
      </c>
      <c r="AD67" s="13"/>
    </row>
    <row r="68" spans="1:30">
      <c r="A68" s="36">
        <f t="shared" si="54"/>
        <v>2022</v>
      </c>
      <c r="B68" s="12"/>
      <c r="C68" s="12"/>
      <c r="D68" s="12"/>
      <c r="E68" s="12"/>
      <c r="F68" s="12"/>
      <c r="G68" s="12"/>
      <c r="H68" s="12"/>
      <c r="I68" s="16">
        <f t="shared" si="51"/>
        <v>422.2619435710485</v>
      </c>
      <c r="J68" s="39">
        <f t="shared" si="52"/>
        <v>2.6783011437723152</v>
      </c>
      <c r="K68" s="38"/>
      <c r="L68" s="39">
        <f t="shared" ref="L68:L96" si="55">LOG10(I68)</f>
        <v>2.6255819423250903</v>
      </c>
      <c r="M68" s="39">
        <f t="shared" ref="M68:M99" ca="1" si="56">(L68-LogCO2_315)*1.25/LogDif630v315</f>
        <v>0.52848300156421157</v>
      </c>
      <c r="N68" s="39">
        <f t="shared" ref="N68:N96" si="57">LN(1 + (1.2 * I68) + (0.005 * (I68^2)) + (0.0000014 * (I68^2)))</f>
        <v>7.2438629523266895</v>
      </c>
      <c r="O68" s="39">
        <f t="shared" ref="O68:O147" ca="1" si="58">(N68-H88f_CO2_315)*1.25/H88fDif630v315</f>
        <v>0.5137512032346272</v>
      </c>
      <c r="P68" s="16">
        <f t="shared" si="53"/>
        <v>412.53167425958907</v>
      </c>
      <c r="Q68" s="39">
        <v>1.9</v>
      </c>
      <c r="R68" s="38"/>
      <c r="S68" s="39">
        <f t="shared" ref="S68:S96" si="59">LOG10(P68)</f>
        <v>2.6154572993781908</v>
      </c>
      <c r="T68" s="39">
        <f t="shared" ref="T68:T146" ca="1" si="60">(S68-LogCO2_315)*1.25/LogDif630v315</f>
        <v>0.48644133174420068</v>
      </c>
      <c r="U68" s="39">
        <f t="shared" ref="U68:U96" si="61">LN(1 + (1.2 * P68) + (0.005 * (P68^2)) + (0.0000014 * (P68^2)))</f>
        <v>7.2057748665669594</v>
      </c>
      <c r="V68" s="39">
        <f t="shared" ref="V68:V146" ca="1" si="62">(U68-H88f_CO2_315)*1.25/H88fDif630v315</f>
        <v>0.47205881742385203</v>
      </c>
      <c r="W68" s="16">
        <f t="shared" si="50"/>
        <v>368.00000000000682</v>
      </c>
      <c r="X68" s="50">
        <v>0</v>
      </c>
      <c r="Y68" s="38"/>
      <c r="Z68" s="39">
        <f t="shared" ref="Z68:Z96" si="63">LOG10(W68)</f>
        <v>2.5658478186735256</v>
      </c>
      <c r="AA68" s="39">
        <f t="shared" ref="AA68:AA146" ca="1" si="64">(Z68-LogCO2_315)*1.25/LogDif630v315</f>
        <v>0.28044242208720094</v>
      </c>
      <c r="AB68" s="39">
        <f t="shared" ref="AB68:AB96" si="65">LN(1 + (1.2 * W68) + (0.005 * (W68^2)) + (0.0000014 * (W68^2)))</f>
        <v>7.0210032410311358</v>
      </c>
      <c r="AC68" s="15">
        <f t="shared" ref="AC68:AC146" ca="1" si="66">(AB68-H88f_CO2_315)*1.25/H88fDif630v315</f>
        <v>0.26980213413134346</v>
      </c>
      <c r="AD68" s="13"/>
    </row>
    <row r="69" spans="1:30">
      <c r="A69" s="36">
        <f t="shared" si="54"/>
        <v>2023</v>
      </c>
      <c r="B69" s="12"/>
      <c r="C69" s="12"/>
      <c r="D69" s="12"/>
      <c r="E69" s="12"/>
      <c r="F69" s="12"/>
      <c r="G69" s="12"/>
      <c r="H69" s="12"/>
      <c r="I69" s="16">
        <f t="shared" si="51"/>
        <v>424.98041923197741</v>
      </c>
      <c r="J69" s="39">
        <f t="shared" si="52"/>
        <v>2.7184756609288998</v>
      </c>
      <c r="K69" s="38"/>
      <c r="L69" s="39">
        <f t="shared" si="55"/>
        <v>2.6283689206022989</v>
      </c>
      <c r="M69" s="39">
        <f t="shared" ca="1" si="56"/>
        <v>0.5400556783628363</v>
      </c>
      <c r="N69" s="39">
        <f t="shared" si="57"/>
        <v>7.2543695808541706</v>
      </c>
      <c r="O69" s="39">
        <f t="shared" ca="1" si="58"/>
        <v>0.52525208077679486</v>
      </c>
      <c r="P69" s="16">
        <f t="shared" si="53"/>
        <v>414.43167425958904</v>
      </c>
      <c r="Q69" s="39">
        <v>1.9</v>
      </c>
      <c r="R69" s="38"/>
      <c r="S69" s="39">
        <f t="shared" si="59"/>
        <v>2.6174529403435307</v>
      </c>
      <c r="T69" s="39">
        <f t="shared" ca="1" si="60"/>
        <v>0.49472805148178906</v>
      </c>
      <c r="U69" s="39">
        <f t="shared" si="61"/>
        <v>7.2132722552941901</v>
      </c>
      <c r="V69" s="39">
        <f t="shared" ca="1" si="62"/>
        <v>0.48026568886813836</v>
      </c>
      <c r="W69" s="16">
        <f t="shared" si="50"/>
        <v>368.00000000000682</v>
      </c>
      <c r="X69" s="50">
        <v>0</v>
      </c>
      <c r="Y69" s="38"/>
      <c r="Z69" s="39">
        <f t="shared" si="63"/>
        <v>2.5658478186735256</v>
      </c>
      <c r="AA69" s="39">
        <f t="shared" ca="1" si="64"/>
        <v>0.28044242208720094</v>
      </c>
      <c r="AB69" s="39">
        <f t="shared" si="65"/>
        <v>7.0210032410311358</v>
      </c>
      <c r="AC69" s="15">
        <f t="shared" ca="1" si="66"/>
        <v>0.26980213413134346</v>
      </c>
      <c r="AD69" s="13"/>
    </row>
    <row r="70" spans="1:30">
      <c r="A70" s="36">
        <f t="shared" si="54"/>
        <v>2024</v>
      </c>
      <c r="B70" s="12"/>
      <c r="C70" s="12"/>
      <c r="D70" s="12"/>
      <c r="E70" s="12"/>
      <c r="F70" s="12"/>
      <c r="G70" s="12"/>
      <c r="H70" s="12"/>
      <c r="I70" s="16">
        <f t="shared" si="51"/>
        <v>427.73967202782023</v>
      </c>
      <c r="J70" s="39">
        <f t="shared" si="52"/>
        <v>2.759252795842833</v>
      </c>
      <c r="K70" s="38"/>
      <c r="L70" s="39">
        <f t="shared" si="55"/>
        <v>2.631179532098638</v>
      </c>
      <c r="M70" s="39">
        <f t="shared" ca="1" si="56"/>
        <v>0.55172648997971407</v>
      </c>
      <c r="N70" s="39">
        <f t="shared" si="57"/>
        <v>7.2649749956037715</v>
      </c>
      <c r="O70" s="39">
        <f t="shared" ca="1" si="58"/>
        <v>0.53686109274481397</v>
      </c>
      <c r="P70" s="16">
        <f t="shared" si="53"/>
        <v>416.33167425958902</v>
      </c>
      <c r="Q70" s="39">
        <v>1.9</v>
      </c>
      <c r="R70" s="38"/>
      <c r="S70" s="39">
        <f t="shared" si="59"/>
        <v>2.619439453002733</v>
      </c>
      <c r="T70" s="39">
        <f t="shared" ca="1" si="60"/>
        <v>0.50297686674860576</v>
      </c>
      <c r="U70" s="39">
        <f t="shared" si="61"/>
        <v>7.2207402574831931</v>
      </c>
      <c r="V70" s="39">
        <f t="shared" ca="1" si="62"/>
        <v>0.48844039290718522</v>
      </c>
      <c r="W70" s="16">
        <f t="shared" si="50"/>
        <v>368.00000000000682</v>
      </c>
      <c r="X70" s="50">
        <v>0</v>
      </c>
      <c r="Y70" s="38"/>
      <c r="Z70" s="39">
        <f t="shared" si="63"/>
        <v>2.5658478186735256</v>
      </c>
      <c r="AA70" s="39">
        <f t="shared" ca="1" si="64"/>
        <v>0.28044242208720094</v>
      </c>
      <c r="AB70" s="39">
        <f t="shared" si="65"/>
        <v>7.0210032410311358</v>
      </c>
      <c r="AC70" s="15">
        <f t="shared" ca="1" si="66"/>
        <v>0.26980213413134346</v>
      </c>
      <c r="AD70" s="13"/>
    </row>
    <row r="71" spans="1:30">
      <c r="A71" s="36">
        <f t="shared" si="54"/>
        <v>2025</v>
      </c>
      <c r="B71" s="12"/>
      <c r="C71" s="12"/>
      <c r="D71" s="12"/>
      <c r="E71" s="12"/>
      <c r="F71" s="12"/>
      <c r="G71" s="12"/>
      <c r="H71" s="12"/>
      <c r="I71" s="16">
        <f t="shared" si="51"/>
        <v>430.54031361560072</v>
      </c>
      <c r="J71" s="39">
        <f t="shared" si="52"/>
        <v>2.8006415877804751</v>
      </c>
      <c r="K71" s="38"/>
      <c r="L71" s="39">
        <f t="shared" si="55"/>
        <v>2.6340138228305472</v>
      </c>
      <c r="M71" s="39">
        <f t="shared" ca="1" si="56"/>
        <v>0.56349562749397419</v>
      </c>
      <c r="N71" s="39">
        <f t="shared" si="57"/>
        <v>7.275679597639483</v>
      </c>
      <c r="O71" s="39">
        <f t="shared" ca="1" si="58"/>
        <v>0.54857867815561878</v>
      </c>
      <c r="P71" s="16">
        <f t="shared" si="53"/>
        <v>418.231674259589</v>
      </c>
      <c r="Q71" s="39">
        <v>1.9</v>
      </c>
      <c r="R71" s="38"/>
      <c r="S71" s="39">
        <f t="shared" si="59"/>
        <v>2.6214169204836844</v>
      </c>
      <c r="T71" s="39">
        <f t="shared" ca="1" si="60"/>
        <v>0.511188122725729</v>
      </c>
      <c r="U71" s="39">
        <f t="shared" si="61"/>
        <v>7.2281791123255719</v>
      </c>
      <c r="V71" s="39">
        <f t="shared" ca="1" si="62"/>
        <v>0.4965831913674511</v>
      </c>
      <c r="W71" s="16">
        <f t="shared" si="50"/>
        <v>368.00000000000682</v>
      </c>
      <c r="X71" s="50">
        <v>0</v>
      </c>
      <c r="Y71" s="38"/>
      <c r="Z71" s="39">
        <f t="shared" si="63"/>
        <v>2.5658478186735256</v>
      </c>
      <c r="AA71" s="39">
        <f t="shared" ca="1" si="64"/>
        <v>0.28044242208720094</v>
      </c>
      <c r="AB71" s="39">
        <f t="shared" si="65"/>
        <v>7.0210032410311358</v>
      </c>
      <c r="AC71" s="15">
        <f t="shared" ca="1" si="66"/>
        <v>0.26980213413134346</v>
      </c>
      <c r="AD71" s="13"/>
    </row>
    <row r="72" spans="1:30">
      <c r="A72" s="36">
        <f t="shared" si="54"/>
        <v>2026</v>
      </c>
      <c r="B72" s="12"/>
      <c r="C72" s="12"/>
      <c r="D72" s="12"/>
      <c r="E72" s="12"/>
      <c r="F72" s="12"/>
      <c r="G72" s="12"/>
      <c r="H72" s="12"/>
      <c r="I72" s="16">
        <f t="shared" si="51"/>
        <v>433.3829648271979</v>
      </c>
      <c r="J72" s="39">
        <f t="shared" si="52"/>
        <v>2.842651211597182</v>
      </c>
      <c r="K72" s="38"/>
      <c r="L72" s="39">
        <f t="shared" si="55"/>
        <v>2.6368718363170984</v>
      </c>
      <c r="M72" s="39">
        <f t="shared" ca="1" si="56"/>
        <v>0.57536327161465117</v>
      </c>
      <c r="N72" s="39">
        <f t="shared" si="57"/>
        <v>7.2864837802091422</v>
      </c>
      <c r="O72" s="39">
        <f t="shared" ca="1" si="58"/>
        <v>0.56040526747034192</v>
      </c>
      <c r="P72" s="16">
        <f t="shared" si="53"/>
        <v>420.13167425958898</v>
      </c>
      <c r="Q72" s="39">
        <v>1.9</v>
      </c>
      <c r="R72" s="38"/>
      <c r="S72" s="39">
        <f t="shared" si="59"/>
        <v>2.6233854247838986</v>
      </c>
      <c r="T72" s="39">
        <f t="shared" ca="1" si="60"/>
        <v>0.51936215990046419</v>
      </c>
      <c r="U72" s="39">
        <f t="shared" si="61"/>
        <v>7.2355890560072371</v>
      </c>
      <c r="V72" s="39">
        <f t="shared" ca="1" si="62"/>
        <v>0.50469434278527159</v>
      </c>
      <c r="W72" s="16">
        <f t="shared" si="50"/>
        <v>368.00000000000682</v>
      </c>
      <c r="X72" s="50">
        <v>0</v>
      </c>
      <c r="Y72" s="38"/>
      <c r="Z72" s="39">
        <f t="shared" si="63"/>
        <v>2.5658478186735256</v>
      </c>
      <c r="AA72" s="39">
        <f t="shared" ca="1" si="64"/>
        <v>0.28044242208720094</v>
      </c>
      <c r="AB72" s="39">
        <f t="shared" si="65"/>
        <v>7.0210032410311358</v>
      </c>
      <c r="AC72" s="15">
        <f t="shared" ca="1" si="66"/>
        <v>0.26980213413134346</v>
      </c>
      <c r="AD72" s="13"/>
    </row>
    <row r="73" spans="1:30">
      <c r="A73" s="36">
        <f t="shared" si="54"/>
        <v>2027</v>
      </c>
      <c r="B73" s="12"/>
      <c r="C73" s="12"/>
      <c r="D73" s="12"/>
      <c r="E73" s="12"/>
      <c r="F73" s="12"/>
      <c r="G73" s="12"/>
      <c r="H73" s="12"/>
      <c r="I73" s="16">
        <f t="shared" si="51"/>
        <v>436.26825580696902</v>
      </c>
      <c r="J73" s="39">
        <f t="shared" si="52"/>
        <v>2.8852909797711397</v>
      </c>
      <c r="K73" s="38"/>
      <c r="L73" s="39">
        <f t="shared" si="55"/>
        <v>2.6397536135611475</v>
      </c>
      <c r="M73" s="39">
        <f t="shared" ca="1" si="56"/>
        <v>0.58732959260241813</v>
      </c>
      <c r="N73" s="39">
        <f t="shared" si="57"/>
        <v>7.2973879286082122</v>
      </c>
      <c r="O73" s="39">
        <f t="shared" ca="1" si="58"/>
        <v>0.5723412824452041</v>
      </c>
      <c r="P73" s="16">
        <f t="shared" si="53"/>
        <v>422.03167425958895</v>
      </c>
      <c r="Q73" s="39">
        <v>1.9</v>
      </c>
      <c r="R73" s="38"/>
      <c r="S73" s="39">
        <f t="shared" si="59"/>
        <v>2.6253450467909154</v>
      </c>
      <c r="T73" s="39">
        <f t="shared" ca="1" si="60"/>
        <v>0.52749931415105022</v>
      </c>
      <c r="U73" s="39">
        <f t="shared" si="61"/>
        <v>7.2429703217597927</v>
      </c>
      <c r="V73" s="39">
        <f t="shared" ca="1" si="62"/>
        <v>0.51277410246310717</v>
      </c>
      <c r="W73" s="16">
        <f t="shared" si="50"/>
        <v>368.00000000000682</v>
      </c>
      <c r="X73" s="50">
        <v>0</v>
      </c>
      <c r="Y73" s="38"/>
      <c r="Z73" s="39">
        <f t="shared" si="63"/>
        <v>2.5658478186735256</v>
      </c>
      <c r="AA73" s="39">
        <f t="shared" ca="1" si="64"/>
        <v>0.28044242208720094</v>
      </c>
      <c r="AB73" s="39">
        <f t="shared" si="65"/>
        <v>7.0210032410311358</v>
      </c>
      <c r="AC73" s="15">
        <f t="shared" ca="1" si="66"/>
        <v>0.26980213413134346</v>
      </c>
      <c r="AD73" s="13"/>
    </row>
    <row r="74" spans="1:30">
      <c r="A74" s="36">
        <f t="shared" si="54"/>
        <v>2028</v>
      </c>
      <c r="B74" s="12"/>
      <c r="C74" s="12"/>
      <c r="D74" s="12"/>
      <c r="E74" s="12"/>
      <c r="F74" s="12"/>
      <c r="G74" s="12"/>
      <c r="H74" s="12"/>
      <c r="I74" s="16">
        <f t="shared" si="51"/>
        <v>439.19682615143671</v>
      </c>
      <c r="J74" s="39">
        <f t="shared" si="52"/>
        <v>2.9285703444677065</v>
      </c>
      <c r="K74" s="38"/>
      <c r="L74" s="39">
        <f t="shared" si="55"/>
        <v>2.6426591930315211</v>
      </c>
      <c r="M74" s="39">
        <f t="shared" ca="1" si="56"/>
        <v>0.59939475019562061</v>
      </c>
      <c r="N74" s="39">
        <f t="shared" si="57"/>
        <v>7.3083924200456156</v>
      </c>
      <c r="O74" s="39">
        <f t="shared" ca="1" si="58"/>
        <v>0.58438713598465086</v>
      </c>
      <c r="P74" s="16">
        <f t="shared" si="53"/>
        <v>423.93167425958893</v>
      </c>
      <c r="Q74" s="39">
        <v>1.9</v>
      </c>
      <c r="R74" s="38"/>
      <c r="S74" s="39">
        <f t="shared" si="59"/>
        <v>2.627295866302247</v>
      </c>
      <c r="T74" s="39">
        <f t="shared" ca="1" si="60"/>
        <v>0.53559991682948371</v>
      </c>
      <c r="U74" s="39">
        <f t="shared" si="61"/>
        <v>7.2503231399108143</v>
      </c>
      <c r="V74" s="39">
        <f t="shared" ca="1" si="62"/>
        <v>0.52082272252458006</v>
      </c>
      <c r="W74" s="16">
        <f t="shared" si="50"/>
        <v>368.00000000000682</v>
      </c>
      <c r="X74" s="50">
        <v>0</v>
      </c>
      <c r="Y74" s="38"/>
      <c r="Z74" s="39">
        <f t="shared" si="63"/>
        <v>2.5658478186735256</v>
      </c>
      <c r="AA74" s="39">
        <f t="shared" ca="1" si="64"/>
        <v>0.28044242208720094</v>
      </c>
      <c r="AB74" s="39">
        <f t="shared" si="65"/>
        <v>7.0210032410311358</v>
      </c>
      <c r="AC74" s="15">
        <f t="shared" ca="1" si="66"/>
        <v>0.26980213413134346</v>
      </c>
      <c r="AD74" s="13"/>
    </row>
    <row r="75" spans="1:30">
      <c r="A75" s="36">
        <f t="shared" si="54"/>
        <v>2029</v>
      </c>
      <c r="B75" s="12"/>
      <c r="C75" s="12"/>
      <c r="D75" s="12"/>
      <c r="E75" s="12"/>
      <c r="F75" s="12"/>
      <c r="G75" s="12"/>
      <c r="H75" s="12"/>
      <c r="I75" s="16">
        <f t="shared" si="51"/>
        <v>442.16932505107144</v>
      </c>
      <c r="J75" s="39">
        <f t="shared" si="52"/>
        <v>2.9724988996347217</v>
      </c>
      <c r="K75" s="38"/>
      <c r="L75" s="39">
        <f t="shared" si="55"/>
        <v>2.6455886106462705</v>
      </c>
      <c r="M75" s="39">
        <f t="shared" ca="1" si="56"/>
        <v>0.61155889354073811</v>
      </c>
      <c r="N75" s="39">
        <f t="shared" si="57"/>
        <v>7.3194976235117331</v>
      </c>
      <c r="O75" s="39">
        <f t="shared" ca="1" si="58"/>
        <v>0.59654323199685977</v>
      </c>
      <c r="P75" s="16">
        <f t="shared" si="53"/>
        <v>425.83167425958891</v>
      </c>
      <c r="Q75" s="39">
        <v>1.9</v>
      </c>
      <c r="R75" s="38"/>
      <c r="S75" s="39">
        <f t="shared" si="59"/>
        <v>2.6292379620448743</v>
      </c>
      <c r="T75" s="39">
        <f t="shared" ca="1" si="60"/>
        <v>0.54366429484247702</v>
      </c>
      <c r="U75" s="39">
        <f t="shared" si="61"/>
        <v>7.2576477379330351</v>
      </c>
      <c r="V75" s="39">
        <f t="shared" ca="1" si="62"/>
        <v>0.52884045196831442</v>
      </c>
      <c r="W75" s="16">
        <f t="shared" si="50"/>
        <v>368.00000000000682</v>
      </c>
      <c r="X75" s="50">
        <v>0</v>
      </c>
      <c r="Y75" s="38"/>
      <c r="Z75" s="39">
        <f t="shared" si="63"/>
        <v>2.5658478186735256</v>
      </c>
      <c r="AA75" s="39">
        <f t="shared" ca="1" si="64"/>
        <v>0.28044242208720094</v>
      </c>
      <c r="AB75" s="39">
        <f t="shared" si="65"/>
        <v>7.0210032410311358</v>
      </c>
      <c r="AC75" s="15">
        <f t="shared" ca="1" si="66"/>
        <v>0.26980213413134346</v>
      </c>
      <c r="AD75" s="13"/>
    </row>
    <row r="76" spans="1:30">
      <c r="A76" s="36">
        <f t="shared" si="54"/>
        <v>2030</v>
      </c>
      <c r="B76" s="12"/>
      <c r="C76" s="12"/>
      <c r="D76" s="12"/>
      <c r="E76" s="12"/>
      <c r="F76" s="12"/>
      <c r="G76" s="12"/>
      <c r="H76" s="12"/>
      <c r="I76" s="16">
        <f t="shared" si="51"/>
        <v>445.18641143420069</v>
      </c>
      <c r="J76" s="39">
        <f t="shared" si="52"/>
        <v>3.017086383129242</v>
      </c>
      <c r="K76" s="38"/>
      <c r="L76" s="39">
        <f t="shared" si="55"/>
        <v>2.6485418997569914</v>
      </c>
      <c r="M76" s="39">
        <f t="shared" ca="1" si="56"/>
        <v>0.62382216112727396</v>
      </c>
      <c r="N76" s="39">
        <f t="shared" si="57"/>
        <v>7.330703899648646</v>
      </c>
      <c r="O76" s="39">
        <f t="shared" ca="1" si="58"/>
        <v>0.60880996525170439</v>
      </c>
      <c r="P76" s="16">
        <f t="shared" si="53"/>
        <v>427.73167425958889</v>
      </c>
      <c r="Q76" s="39">
        <v>1.9</v>
      </c>
      <c r="R76" s="38"/>
      <c r="S76" s="39">
        <f t="shared" si="59"/>
        <v>2.6311714116943121</v>
      </c>
      <c r="T76" s="39">
        <f t="shared" ca="1" si="60"/>
        <v>0.55169277073062428</v>
      </c>
      <c r="U76" s="39">
        <f t="shared" si="61"/>
        <v>7.2649443404924847</v>
      </c>
      <c r="V76" s="39">
        <f t="shared" ca="1" si="62"/>
        <v>0.53682753672063099</v>
      </c>
      <c r="W76" s="16">
        <f t="shared" si="50"/>
        <v>368.00000000000682</v>
      </c>
      <c r="X76" s="50">
        <v>0</v>
      </c>
      <c r="Y76" s="38"/>
      <c r="Z76" s="39">
        <f t="shared" si="63"/>
        <v>2.5658478186735256</v>
      </c>
      <c r="AA76" s="39">
        <f t="shared" ca="1" si="64"/>
        <v>0.28044242208720094</v>
      </c>
      <c r="AB76" s="39">
        <f t="shared" si="65"/>
        <v>7.0210032410311358</v>
      </c>
      <c r="AC76" s="15">
        <f t="shared" ca="1" si="66"/>
        <v>0.26980213413134346</v>
      </c>
      <c r="AD76" s="13"/>
    </row>
    <row r="77" spans="1:30">
      <c r="A77" s="36">
        <f t="shared" si="54"/>
        <v>2031</v>
      </c>
      <c r="B77" s="12"/>
      <c r="C77" s="12"/>
      <c r="D77" s="12"/>
      <c r="E77" s="12"/>
      <c r="F77" s="12"/>
      <c r="G77" s="12"/>
      <c r="H77" s="12"/>
      <c r="I77" s="16">
        <f t="shared" si="51"/>
        <v>448.24875411307687</v>
      </c>
      <c r="J77" s="39">
        <f t="shared" si="52"/>
        <v>3.0623426788761803</v>
      </c>
      <c r="K77" s="38"/>
      <c r="L77" s="39">
        <f t="shared" si="55"/>
        <v>2.6515190911342366</v>
      </c>
      <c r="M77" s="39">
        <f t="shared" ca="1" si="56"/>
        <v>0.63618468072718293</v>
      </c>
      <c r="N77" s="39">
        <f t="shared" si="57"/>
        <v>7.3420116006227163</v>
      </c>
      <c r="O77" s="39">
        <f t="shared" ca="1" si="58"/>
        <v>0.62118772124127608</v>
      </c>
      <c r="P77" s="16">
        <f t="shared" si="53"/>
        <v>429.63167425958886</v>
      </c>
      <c r="Q77" s="39">
        <v>1.9</v>
      </c>
      <c r="R77" s="38"/>
      <c r="S77" s="39">
        <f t="shared" si="59"/>
        <v>2.6330962918932492</v>
      </c>
      <c r="T77" s="39">
        <f t="shared" ca="1" si="60"/>
        <v>0.55968566274580112</v>
      </c>
      <c r="U77" s="39">
        <f t="shared" si="61"/>
        <v>7.2722131694955978</v>
      </c>
      <c r="V77" s="39">
        <f t="shared" ca="1" si="62"/>
        <v>0.54478421968711277</v>
      </c>
      <c r="W77" s="16">
        <f t="shared" si="50"/>
        <v>368.00000000000682</v>
      </c>
      <c r="X77" s="50">
        <v>0</v>
      </c>
      <c r="Y77" s="38"/>
      <c r="Z77" s="39">
        <f t="shared" si="63"/>
        <v>2.5658478186735256</v>
      </c>
      <c r="AA77" s="39">
        <f t="shared" ca="1" si="64"/>
        <v>0.28044242208720094</v>
      </c>
      <c r="AB77" s="39">
        <f t="shared" si="65"/>
        <v>7.0210032410311358</v>
      </c>
      <c r="AC77" s="15">
        <f t="shared" ca="1" si="66"/>
        <v>0.26980213413134346</v>
      </c>
      <c r="AD77" s="13"/>
    </row>
    <row r="78" spans="1:30">
      <c r="A78" s="36">
        <f t="shared" si="54"/>
        <v>2032</v>
      </c>
      <c r="B78" s="12"/>
      <c r="C78" s="12"/>
      <c r="D78" s="12"/>
      <c r="E78" s="12"/>
      <c r="F78" s="12"/>
      <c r="G78" s="12"/>
      <c r="H78" s="12"/>
      <c r="I78" s="16">
        <f t="shared" si="51"/>
        <v>451.35703193213618</v>
      </c>
      <c r="J78" s="39">
        <f t="shared" si="52"/>
        <v>3.1082778190593228</v>
      </c>
      <c r="K78" s="38"/>
      <c r="L78" s="39">
        <f t="shared" si="55"/>
        <v>2.6545202129540302</v>
      </c>
      <c r="M78" s="39">
        <f t="shared" ca="1" si="56"/>
        <v>0.64864656933887277</v>
      </c>
      <c r="N78" s="39">
        <f t="shared" si="57"/>
        <v>7.3534210699995919</v>
      </c>
      <c r="O78" s="39">
        <f t="shared" ca="1" si="58"/>
        <v>0.63367687604306078</v>
      </c>
      <c r="P78" s="16">
        <f t="shared" si="53"/>
        <v>431.53167425958884</v>
      </c>
      <c r="Q78" s="39">
        <v>1.9</v>
      </c>
      <c r="R78" s="38"/>
      <c r="S78" s="39">
        <f t="shared" si="59"/>
        <v>2.6350126782697787</v>
      </c>
      <c r="T78" s="39">
        <f t="shared" ca="1" si="60"/>
        <v>0.567643284926867</v>
      </c>
      <c r="U78" s="39">
        <f t="shared" si="61"/>
        <v>7.2794544441353217</v>
      </c>
      <c r="V78" s="39">
        <f t="shared" ca="1" si="62"/>
        <v>0.55271074080307681</v>
      </c>
      <c r="W78" s="16">
        <f t="shared" si="50"/>
        <v>368.00000000000682</v>
      </c>
      <c r="X78" s="50">
        <v>0</v>
      </c>
      <c r="Y78" s="38"/>
      <c r="Z78" s="39">
        <f t="shared" si="63"/>
        <v>2.5658478186735256</v>
      </c>
      <c r="AA78" s="39">
        <f t="shared" ca="1" si="64"/>
        <v>0.28044242208720094</v>
      </c>
      <c r="AB78" s="39">
        <f t="shared" si="65"/>
        <v>7.0210032410311358</v>
      </c>
      <c r="AC78" s="15">
        <f t="shared" ca="1" si="66"/>
        <v>0.26980213413134346</v>
      </c>
      <c r="AD78" s="13"/>
    </row>
    <row r="79" spans="1:30">
      <c r="A79" s="36">
        <f t="shared" si="54"/>
        <v>2033</v>
      </c>
      <c r="B79" s="12"/>
      <c r="C79" s="12"/>
      <c r="D79" s="12"/>
      <c r="E79" s="12"/>
      <c r="F79" s="12"/>
      <c r="G79" s="12"/>
      <c r="H79" s="12"/>
      <c r="I79" s="16">
        <f t="shared" si="51"/>
        <v>454.51193391848142</v>
      </c>
      <c r="J79" s="39">
        <f t="shared" si="52"/>
        <v>3.1549019863452124</v>
      </c>
      <c r="K79" s="38"/>
      <c r="L79" s="39">
        <f t="shared" si="55"/>
        <v>2.6575452907854928</v>
      </c>
      <c r="M79" s="39">
        <f t="shared" ca="1" si="56"/>
        <v>0.66120793313581872</v>
      </c>
      <c r="N79" s="39">
        <f t="shared" si="57"/>
        <v>7.364932642621719</v>
      </c>
      <c r="O79" s="39">
        <f t="shared" ca="1" si="58"/>
        <v>0.6462777961858609</v>
      </c>
      <c r="P79" s="16">
        <f t="shared" si="53"/>
        <v>433.43167425958882</v>
      </c>
      <c r="Q79" s="39">
        <v>1.9</v>
      </c>
      <c r="R79" s="38"/>
      <c r="S79" s="39">
        <f t="shared" si="59"/>
        <v>2.6369206454552288</v>
      </c>
      <c r="T79" s="39">
        <f t="shared" ca="1" si="60"/>
        <v>0.57556594717370413</v>
      </c>
      <c r="U79" s="39">
        <f t="shared" si="61"/>
        <v>7.2866683809362476</v>
      </c>
      <c r="V79" s="39">
        <f t="shared" ca="1" si="62"/>
        <v>0.56060733708297561</v>
      </c>
      <c r="W79" s="16">
        <f t="shared" ref="W79:W96" si="67">W78</f>
        <v>368.00000000000682</v>
      </c>
      <c r="X79" s="50">
        <v>0</v>
      </c>
      <c r="Y79" s="38"/>
      <c r="Z79" s="39">
        <f t="shared" si="63"/>
        <v>2.5658478186735256</v>
      </c>
      <c r="AA79" s="39">
        <f t="shared" ca="1" si="64"/>
        <v>0.28044242208720094</v>
      </c>
      <c r="AB79" s="39">
        <f t="shared" si="65"/>
        <v>7.0210032410311358</v>
      </c>
      <c r="AC79" s="15">
        <f t="shared" ca="1" si="66"/>
        <v>0.26980213413134346</v>
      </c>
      <c r="AD79" s="13"/>
    </row>
    <row r="80" spans="1:30">
      <c r="A80" s="36">
        <f t="shared" si="54"/>
        <v>2034</v>
      </c>
      <c r="B80" s="12"/>
      <c r="C80" s="12"/>
      <c r="D80" s="12"/>
      <c r="E80" s="12"/>
      <c r="F80" s="12"/>
      <c r="G80" s="12"/>
      <c r="H80" s="12"/>
      <c r="I80" s="16">
        <f t="shared" si="51"/>
        <v>457.71415943462182</v>
      </c>
      <c r="J80" s="39">
        <f t="shared" si="52"/>
        <v>3.2022255161403903</v>
      </c>
      <c r="K80" s="38"/>
      <c r="L80" s="39">
        <f t="shared" si="55"/>
        <v>2.6605943475795968</v>
      </c>
      <c r="M80" s="39">
        <f t="shared" ca="1" si="56"/>
        <v>0.67386886741987007</v>
      </c>
      <c r="N80" s="39">
        <f t="shared" si="57"/>
        <v>7.3765466444884558</v>
      </c>
      <c r="O80" s="39">
        <f t="shared" ca="1" si="58"/>
        <v>0.65899083851856333</v>
      </c>
      <c r="P80" s="16">
        <f t="shared" si="53"/>
        <v>435.33167425958879</v>
      </c>
      <c r="Q80" s="39">
        <v>1.9</v>
      </c>
      <c r="R80" s="38"/>
      <c r="S80" s="39">
        <f t="shared" si="59"/>
        <v>2.6388202671016012</v>
      </c>
      <c r="T80" s="39">
        <f t="shared" ca="1" si="60"/>
        <v>0.58345395531963018</v>
      </c>
      <c r="U80" s="39">
        <f t="shared" si="61"/>
        <v>7.2938551937987892</v>
      </c>
      <c r="V80" s="39">
        <f t="shared" ca="1" si="62"/>
        <v>0.56847424266875668</v>
      </c>
      <c r="W80" s="16">
        <f t="shared" si="67"/>
        <v>368.00000000000682</v>
      </c>
      <c r="X80" s="50">
        <v>0</v>
      </c>
      <c r="Y80" s="38"/>
      <c r="Z80" s="39">
        <f t="shared" si="63"/>
        <v>2.5658478186735256</v>
      </c>
      <c r="AA80" s="39">
        <f t="shared" ca="1" si="64"/>
        <v>0.28044242208720094</v>
      </c>
      <c r="AB80" s="39">
        <f t="shared" si="65"/>
        <v>7.0210032410311358</v>
      </c>
      <c r="AC80" s="15">
        <f t="shared" ca="1" si="66"/>
        <v>0.26980213413134346</v>
      </c>
      <c r="AD80" s="13"/>
    </row>
    <row r="81" spans="1:30">
      <c r="A81" s="36">
        <f t="shared" si="54"/>
        <v>2035</v>
      </c>
      <c r="B81" s="12"/>
      <c r="C81" s="12"/>
      <c r="D81" s="12"/>
      <c r="E81" s="12"/>
      <c r="F81" s="12"/>
      <c r="G81" s="12"/>
      <c r="H81" s="12"/>
      <c r="I81" s="16">
        <f t="shared" si="51"/>
        <v>460.96441833350434</v>
      </c>
      <c r="J81" s="39">
        <f t="shared" si="52"/>
        <v>3.2502588988824956</v>
      </c>
      <c r="K81" s="38"/>
      <c r="L81" s="39">
        <f t="shared" si="55"/>
        <v>2.6636674036590557</v>
      </c>
      <c r="M81" s="39">
        <f t="shared" ca="1" si="56"/>
        <v>0.68662945657926899</v>
      </c>
      <c r="N81" s="39">
        <f t="shared" si="57"/>
        <v>7.3882633926388568</v>
      </c>
      <c r="O81" s="39">
        <f t="shared" ca="1" si="58"/>
        <v>0.67181635008183249</v>
      </c>
      <c r="P81" s="16">
        <f t="shared" si="53"/>
        <v>437.23167425958877</v>
      </c>
      <c r="Q81" s="39">
        <v>1.9</v>
      </c>
      <c r="R81" s="38"/>
      <c r="S81" s="39">
        <f t="shared" si="59"/>
        <v>2.6407116158986308</v>
      </c>
      <c r="T81" s="39">
        <f t="shared" ca="1" si="60"/>
        <v>0.59130761120223518</v>
      </c>
      <c r="U81" s="39">
        <f t="shared" si="61"/>
        <v>7.3010150940424419</v>
      </c>
      <c r="V81" s="39">
        <f t="shared" ca="1" si="62"/>
        <v>0.57631168887721484</v>
      </c>
      <c r="W81" s="16">
        <f t="shared" si="67"/>
        <v>368.00000000000682</v>
      </c>
      <c r="X81" s="50">
        <v>0</v>
      </c>
      <c r="Y81" s="38"/>
      <c r="Z81" s="39">
        <f t="shared" si="63"/>
        <v>2.5658478186735256</v>
      </c>
      <c r="AA81" s="39">
        <f t="shared" ca="1" si="64"/>
        <v>0.28044242208720094</v>
      </c>
      <c r="AB81" s="39">
        <f t="shared" si="65"/>
        <v>7.0210032410311358</v>
      </c>
      <c r="AC81" s="15">
        <f t="shared" ca="1" si="66"/>
        <v>0.26980213413134346</v>
      </c>
      <c r="AD81" s="13"/>
    </row>
    <row r="82" spans="1:30">
      <c r="A82" s="36">
        <f t="shared" si="54"/>
        <v>2036</v>
      </c>
      <c r="B82" s="12"/>
      <c r="C82" s="12"/>
      <c r="D82" s="12"/>
      <c r="E82" s="12"/>
      <c r="F82" s="12"/>
      <c r="G82" s="12"/>
      <c r="H82" s="12"/>
      <c r="I82" s="16">
        <f t="shared" si="51"/>
        <v>464.26343111587005</v>
      </c>
      <c r="J82" s="39">
        <f t="shared" si="52"/>
        <v>3.2990127823657329</v>
      </c>
      <c r="K82" s="38"/>
      <c r="L82" s="39">
        <f t="shared" si="55"/>
        <v>2.6667644767093566</v>
      </c>
      <c r="M82" s="39">
        <f t="shared" ca="1" si="56"/>
        <v>0.69948977405141</v>
      </c>
      <c r="N82" s="39">
        <f t="shared" si="57"/>
        <v>7.4000831950372286</v>
      </c>
      <c r="O82" s="39">
        <f t="shared" ca="1" si="58"/>
        <v>0.68475466798283524</v>
      </c>
      <c r="P82" s="16">
        <f t="shared" si="53"/>
        <v>439.13167425958875</v>
      </c>
      <c r="Q82" s="39">
        <v>1.9</v>
      </c>
      <c r="R82" s="38"/>
      <c r="S82" s="39">
        <f t="shared" si="59"/>
        <v>2.6425947635904778</v>
      </c>
      <c r="T82" s="39">
        <f t="shared" ca="1" si="60"/>
        <v>0.59912721273269642</v>
      </c>
      <c r="U82" s="39">
        <f t="shared" si="61"/>
        <v>7.3081482904481296</v>
      </c>
      <c r="V82" s="39">
        <f t="shared" ca="1" si="62"/>
        <v>0.58411990424634763</v>
      </c>
      <c r="W82" s="16">
        <f t="shared" si="67"/>
        <v>368.00000000000682</v>
      </c>
      <c r="X82" s="50">
        <v>0</v>
      </c>
      <c r="Y82" s="38"/>
      <c r="Z82" s="39">
        <f t="shared" si="63"/>
        <v>2.5658478186735256</v>
      </c>
      <c r="AA82" s="39">
        <f t="shared" ca="1" si="64"/>
        <v>0.28044242208720094</v>
      </c>
      <c r="AB82" s="39">
        <f t="shared" si="65"/>
        <v>7.0210032410311358</v>
      </c>
      <c r="AC82" s="15">
        <f t="shared" ca="1" si="66"/>
        <v>0.26980213413134346</v>
      </c>
      <c r="AD82" s="13"/>
    </row>
    <row r="83" spans="1:30">
      <c r="A83" s="36">
        <f t="shared" si="54"/>
        <v>2037</v>
      </c>
      <c r="B83" s="12"/>
      <c r="C83" s="12"/>
      <c r="D83" s="12"/>
      <c r="E83" s="12"/>
      <c r="F83" s="12"/>
      <c r="G83" s="12"/>
      <c r="H83" s="12"/>
      <c r="I83" s="16">
        <f t="shared" si="51"/>
        <v>467.61192908997128</v>
      </c>
      <c r="J83" s="39">
        <f t="shared" si="52"/>
        <v>3.3484979741012184</v>
      </c>
      <c r="K83" s="38"/>
      <c r="L83" s="39">
        <f t="shared" si="55"/>
        <v>2.669885581770953</v>
      </c>
      <c r="M83" s="39">
        <f t="shared" ca="1" si="56"/>
        <v>0.7124498822904255</v>
      </c>
      <c r="N83" s="39">
        <f t="shared" si="57"/>
        <v>7.4120063504615228</v>
      </c>
      <c r="O83" s="39">
        <f t="shared" ca="1" si="58"/>
        <v>0.6978061192730729</v>
      </c>
      <c r="P83" s="16">
        <f t="shared" si="53"/>
        <v>441.03167425958873</v>
      </c>
      <c r="Q83" s="39">
        <v>1.9</v>
      </c>
      <c r="R83" s="38"/>
      <c r="S83" s="39">
        <f t="shared" si="59"/>
        <v>2.644469780992055</v>
      </c>
      <c r="T83" s="39">
        <f t="shared" ca="1" si="60"/>
        <v>0.60691305396357365</v>
      </c>
      <c r="U83" s="39">
        <f t="shared" si="61"/>
        <v>7.3152549892996808</v>
      </c>
      <c r="V83" s="39">
        <f t="shared" ca="1" si="62"/>
        <v>0.59189911458075439</v>
      </c>
      <c r="W83" s="16">
        <f t="shared" si="67"/>
        <v>368.00000000000682</v>
      </c>
      <c r="X83" s="50">
        <v>0</v>
      </c>
      <c r="Y83" s="38"/>
      <c r="Z83" s="39">
        <f t="shared" si="63"/>
        <v>2.5658478186735256</v>
      </c>
      <c r="AA83" s="39">
        <f t="shared" ca="1" si="64"/>
        <v>0.28044242208720094</v>
      </c>
      <c r="AB83" s="39">
        <f t="shared" si="65"/>
        <v>7.0210032410311358</v>
      </c>
      <c r="AC83" s="15">
        <f t="shared" ca="1" si="66"/>
        <v>0.26980213413134346</v>
      </c>
      <c r="AD83" s="13"/>
    </row>
    <row r="84" spans="1:30">
      <c r="A84" s="36">
        <f t="shared" si="54"/>
        <v>2038</v>
      </c>
      <c r="B84" s="12"/>
      <c r="C84" s="12"/>
      <c r="D84" s="12"/>
      <c r="E84" s="12"/>
      <c r="F84" s="12"/>
      <c r="G84" s="12"/>
      <c r="H84" s="12"/>
      <c r="I84" s="16">
        <f t="shared" si="51"/>
        <v>471.01065453368403</v>
      </c>
      <c r="J84" s="39">
        <f t="shared" si="52"/>
        <v>3.3987254437127365</v>
      </c>
      <c r="K84" s="38"/>
      <c r="L84" s="39">
        <f t="shared" si="55"/>
        <v>2.6730307312326134</v>
      </c>
      <c r="M84" s="39">
        <f t="shared" ca="1" si="56"/>
        <v>0.72550983273956215</v>
      </c>
      <c r="N84" s="39">
        <f t="shared" si="57"/>
        <v>7.4240331483946527</v>
      </c>
      <c r="O84" s="39">
        <f t="shared" ca="1" si="58"/>
        <v>0.71097102082941288</v>
      </c>
      <c r="P84" s="16">
        <f t="shared" si="53"/>
        <v>442.9316742595887</v>
      </c>
      <c r="Q84" s="39">
        <v>1.9</v>
      </c>
      <c r="R84" s="38"/>
      <c r="S84" s="39">
        <f t="shared" si="59"/>
        <v>2.646336738005008</v>
      </c>
      <c r="T84" s="39">
        <f t="shared" ca="1" si="60"/>
        <v>0.6146654251551682</v>
      </c>
      <c r="U84" s="39">
        <f t="shared" si="61"/>
        <v>7.3223353944244405</v>
      </c>
      <c r="V84" s="39">
        <f t="shared" ca="1" si="62"/>
        <v>0.59964954299609308</v>
      </c>
      <c r="W84" s="16">
        <f t="shared" si="67"/>
        <v>368.00000000000682</v>
      </c>
      <c r="X84" s="50">
        <v>0</v>
      </c>
      <c r="Y84" s="38"/>
      <c r="Z84" s="39">
        <f t="shared" si="63"/>
        <v>2.5658478186735256</v>
      </c>
      <c r="AA84" s="39">
        <f t="shared" ca="1" si="64"/>
        <v>0.28044242208720094</v>
      </c>
      <c r="AB84" s="39">
        <f t="shared" si="65"/>
        <v>7.0210032410311358</v>
      </c>
      <c r="AC84" s="15">
        <f t="shared" ca="1" si="66"/>
        <v>0.26980213413134346</v>
      </c>
      <c r="AD84" s="13"/>
    </row>
    <row r="85" spans="1:30">
      <c r="A85" s="36">
        <f t="shared" si="54"/>
        <v>2039</v>
      </c>
      <c r="B85" s="12"/>
      <c r="C85" s="12"/>
      <c r="D85" s="12"/>
      <c r="E85" s="12"/>
      <c r="F85" s="12"/>
      <c r="G85" s="12"/>
      <c r="H85" s="12"/>
      <c r="I85" s="16">
        <f t="shared" si="51"/>
        <v>474.46036085905246</v>
      </c>
      <c r="J85" s="39">
        <f t="shared" si="52"/>
        <v>3.4497063253684273</v>
      </c>
      <c r="K85" s="38"/>
      <c r="L85" s="39">
        <f t="shared" si="55"/>
        <v>2.6761999348259389</v>
      </c>
      <c r="M85" s="39">
        <f t="shared" ca="1" si="56"/>
        <v>0.73866966580841964</v>
      </c>
      <c r="N85" s="39">
        <f t="shared" si="57"/>
        <v>7.4361638689188085</v>
      </c>
      <c r="O85" s="39">
        <f t="shared" ca="1" si="58"/>
        <v>0.72424967923840355</v>
      </c>
      <c r="P85" s="16">
        <f t="shared" si="53"/>
        <v>444.83167425958868</v>
      </c>
      <c r="Q85" s="39">
        <v>1.9</v>
      </c>
      <c r="R85" s="38"/>
      <c r="S85" s="39">
        <f t="shared" si="59"/>
        <v>2.6481957036333523</v>
      </c>
      <c r="T85" s="39">
        <f t="shared" ca="1" si="60"/>
        <v>0.62238461284045188</v>
      </c>
      <c r="U85" s="39">
        <f t="shared" si="61"/>
        <v>7.3293897072330445</v>
      </c>
      <c r="V85" s="39">
        <f t="shared" ca="1" si="62"/>
        <v>0.60737140996261763</v>
      </c>
      <c r="W85" s="16">
        <f t="shared" si="67"/>
        <v>368.00000000000682</v>
      </c>
      <c r="X85" s="50">
        <v>0</v>
      </c>
      <c r="Y85" s="38"/>
      <c r="Z85" s="39">
        <f t="shared" si="63"/>
        <v>2.5658478186735256</v>
      </c>
      <c r="AA85" s="39">
        <f t="shared" ca="1" si="64"/>
        <v>0.28044242208720094</v>
      </c>
      <c r="AB85" s="39">
        <f t="shared" si="65"/>
        <v>7.0210032410311358</v>
      </c>
      <c r="AC85" s="15">
        <f t="shared" ca="1" si="66"/>
        <v>0.26980213413134346</v>
      </c>
      <c r="AD85" s="13"/>
    </row>
    <row r="86" spans="1:30">
      <c r="A86" s="36">
        <f t="shared" si="54"/>
        <v>2040</v>
      </c>
      <c r="B86" s="12"/>
      <c r="C86" s="12"/>
      <c r="D86" s="12"/>
      <c r="E86" s="12"/>
      <c r="F86" s="12"/>
      <c r="G86" s="12"/>
      <c r="H86" s="12"/>
      <c r="I86" s="16">
        <f t="shared" si="51"/>
        <v>477.9618127793014</v>
      </c>
      <c r="J86" s="39">
        <f t="shared" si="52"/>
        <v>3.5014519202489534</v>
      </c>
      <c r="K86" s="38"/>
      <c r="L86" s="39">
        <f t="shared" si="55"/>
        <v>2.6793931996210554</v>
      </c>
      <c r="M86" s="39">
        <f t="shared" ca="1" si="56"/>
        <v>0.75192941085505993</v>
      </c>
      <c r="N86" s="39">
        <f t="shared" si="57"/>
        <v>7.4483987826128502</v>
      </c>
      <c r="O86" s="39">
        <f t="shared" ca="1" si="58"/>
        <v>0.73764239068395598</v>
      </c>
      <c r="P86" s="16">
        <f t="shared" si="53"/>
        <v>446.73167425958866</v>
      </c>
      <c r="Q86" s="39">
        <v>1.9</v>
      </c>
      <c r="R86" s="38"/>
      <c r="S86" s="39">
        <f t="shared" si="59"/>
        <v>2.6500467459987749</v>
      </c>
      <c r="T86" s="39">
        <f t="shared" ca="1" si="60"/>
        <v>0.63007089988860676</v>
      </c>
      <c r="U86" s="39">
        <f t="shared" si="61"/>
        <v>7.336418126758387</v>
      </c>
      <c r="V86" s="39">
        <f t="shared" ca="1" si="62"/>
        <v>0.61506493334783274</v>
      </c>
      <c r="W86" s="16">
        <f t="shared" si="67"/>
        <v>368.00000000000682</v>
      </c>
      <c r="X86" s="50">
        <v>0</v>
      </c>
      <c r="Y86" s="38"/>
      <c r="Z86" s="39">
        <f t="shared" si="63"/>
        <v>2.5658478186735256</v>
      </c>
      <c r="AA86" s="39">
        <f t="shared" ca="1" si="64"/>
        <v>0.28044242208720094</v>
      </c>
      <c r="AB86" s="39">
        <f t="shared" si="65"/>
        <v>7.0210032410311358</v>
      </c>
      <c r="AC86" s="15">
        <f t="shared" ca="1" si="66"/>
        <v>0.26980213413134346</v>
      </c>
      <c r="AD86" s="13"/>
    </row>
    <row r="87" spans="1:30">
      <c r="A87" s="36">
        <f t="shared" si="54"/>
        <v>2041</v>
      </c>
      <c r="B87" s="12"/>
      <c r="C87" s="12"/>
      <c r="D87" s="12"/>
      <c r="E87" s="12"/>
      <c r="F87" s="12"/>
      <c r="G87" s="12"/>
      <c r="H87" s="12"/>
      <c r="I87" s="16">
        <f t="shared" si="51"/>
        <v>481.51578647835407</v>
      </c>
      <c r="J87" s="39">
        <f t="shared" si="52"/>
        <v>3.5539736990526873</v>
      </c>
      <c r="K87" s="38"/>
      <c r="L87" s="39">
        <f t="shared" si="55"/>
        <v>2.6826105300234819</v>
      </c>
      <c r="M87" s="39">
        <f t="shared" ca="1" si="56"/>
        <v>0.76528908617300506</v>
      </c>
      <c r="N87" s="39">
        <f t="shared" si="57"/>
        <v>7.4607381504528432</v>
      </c>
      <c r="O87" s="39">
        <f t="shared" ca="1" si="58"/>
        <v>0.7511494408384688</v>
      </c>
      <c r="P87" s="16">
        <f t="shared" si="53"/>
        <v>448.63167425958864</v>
      </c>
      <c r="Q87" s="39">
        <v>1.9</v>
      </c>
      <c r="R87" s="38"/>
      <c r="S87" s="39">
        <f t="shared" si="59"/>
        <v>2.6518899323556155</v>
      </c>
      <c r="T87" s="39">
        <f t="shared" ca="1" si="60"/>
        <v>0.63772456556723434</v>
      </c>
      <c r="U87" s="39">
        <f t="shared" si="61"/>
        <v>7.3434208496937794</v>
      </c>
      <c r="V87" s="39">
        <f t="shared" ca="1" si="62"/>
        <v>0.62273032845826459</v>
      </c>
      <c r="W87" s="16">
        <f t="shared" si="67"/>
        <v>368.00000000000682</v>
      </c>
      <c r="X87" s="50">
        <v>0</v>
      </c>
      <c r="Y87" s="38"/>
      <c r="Z87" s="39">
        <f t="shared" si="63"/>
        <v>2.5658478186735256</v>
      </c>
      <c r="AA87" s="39">
        <f t="shared" ca="1" si="64"/>
        <v>0.28044242208720094</v>
      </c>
      <c r="AB87" s="39">
        <f t="shared" si="65"/>
        <v>7.0210032410311358</v>
      </c>
      <c r="AC87" s="15">
        <f t="shared" ca="1" si="66"/>
        <v>0.26980213413134346</v>
      </c>
      <c r="AD87" s="13"/>
    </row>
    <row r="88" spans="1:30">
      <c r="A88" s="36">
        <f t="shared" si="54"/>
        <v>2042</v>
      </c>
      <c r="B88" s="12"/>
      <c r="C88" s="12"/>
      <c r="D88" s="12"/>
      <c r="E88" s="12"/>
      <c r="F88" s="12"/>
      <c r="G88" s="12"/>
      <c r="H88" s="12"/>
      <c r="I88" s="16">
        <f t="shared" si="51"/>
        <v>485.12306978289257</v>
      </c>
      <c r="J88" s="39">
        <f t="shared" si="52"/>
        <v>3.6072833045384773</v>
      </c>
      <c r="K88" s="38"/>
      <c r="L88" s="39">
        <f t="shared" si="55"/>
        <v>2.685851927772176</v>
      </c>
      <c r="M88" s="39">
        <f t="shared" ca="1" si="56"/>
        <v>0.77874869898311916</v>
      </c>
      <c r="N88" s="39">
        <f t="shared" si="57"/>
        <v>7.4731822237158232</v>
      </c>
      <c r="O88" s="39">
        <f t="shared" ca="1" si="58"/>
        <v>0.76477110475748511</v>
      </c>
      <c r="P88" s="16">
        <f t="shared" si="53"/>
        <v>450.53167425958861</v>
      </c>
      <c r="Q88" s="39">
        <v>1.9</v>
      </c>
      <c r="R88" s="38"/>
      <c r="S88" s="39">
        <f t="shared" si="59"/>
        <v>2.6537253291055274</v>
      </c>
      <c r="T88" s="39">
        <f t="shared" ca="1" si="60"/>
        <v>0.64534588560323081</v>
      </c>
      <c r="U88" s="39">
        <f t="shared" si="61"/>
        <v>7.3503980704303489</v>
      </c>
      <c r="V88" s="39">
        <f t="shared" ca="1" si="62"/>
        <v>0.63036780808039772</v>
      </c>
      <c r="W88" s="16">
        <f t="shared" si="67"/>
        <v>368.00000000000682</v>
      </c>
      <c r="X88" s="50">
        <v>0</v>
      </c>
      <c r="Y88" s="38"/>
      <c r="Z88" s="39">
        <f t="shared" si="63"/>
        <v>2.5658478186735256</v>
      </c>
      <c r="AA88" s="39">
        <f t="shared" ca="1" si="64"/>
        <v>0.28044242208720094</v>
      </c>
      <c r="AB88" s="39">
        <f t="shared" si="65"/>
        <v>7.0210032410311358</v>
      </c>
      <c r="AC88" s="15">
        <f t="shared" ca="1" si="66"/>
        <v>0.26980213413134346</v>
      </c>
      <c r="AD88" s="13"/>
    </row>
    <row r="89" spans="1:30">
      <c r="A89" s="36">
        <f t="shared" si="54"/>
        <v>2043</v>
      </c>
      <c r="B89" s="12"/>
      <c r="C89" s="12"/>
      <c r="D89" s="12"/>
      <c r="E89" s="12"/>
      <c r="F89" s="12"/>
      <c r="G89" s="12"/>
      <c r="H89" s="12"/>
      <c r="I89" s="16">
        <f t="shared" si="51"/>
        <v>488.78446233699913</v>
      </c>
      <c r="J89" s="39">
        <f t="shared" si="52"/>
        <v>3.6613925541065542</v>
      </c>
      <c r="K89" s="38"/>
      <c r="L89" s="39">
        <f t="shared" si="55"/>
        <v>2.6891173919387645</v>
      </c>
      <c r="M89" s="39">
        <f t="shared" ca="1" si="56"/>
        <v>0.79230824543041733</v>
      </c>
      <c r="N89" s="39">
        <f t="shared" si="57"/>
        <v>7.4857312438868426</v>
      </c>
      <c r="O89" s="39">
        <f t="shared" ca="1" si="58"/>
        <v>0.77850764677794315</v>
      </c>
      <c r="P89" s="16">
        <f t="shared" si="53"/>
        <v>452.43167425958859</v>
      </c>
      <c r="Q89" s="39">
        <v>1.9</v>
      </c>
      <c r="R89" s="38"/>
      <c r="S89" s="39">
        <f t="shared" si="59"/>
        <v>2.6555530018118318</v>
      </c>
      <c r="T89" s="39">
        <f t="shared" ca="1" si="60"/>
        <v>0.6529351322423953</v>
      </c>
      <c r="U89" s="39">
        <f t="shared" si="61"/>
        <v>7.3573499810936624</v>
      </c>
      <c r="V89" s="39">
        <f t="shared" ca="1" si="62"/>
        <v>0.63797758252076497</v>
      </c>
      <c r="W89" s="16">
        <f t="shared" si="67"/>
        <v>368.00000000000682</v>
      </c>
      <c r="X89" s="50">
        <v>0</v>
      </c>
      <c r="Y89" s="38"/>
      <c r="Z89" s="39">
        <f t="shared" si="63"/>
        <v>2.5658478186735256</v>
      </c>
      <c r="AA89" s="39">
        <f t="shared" ca="1" si="64"/>
        <v>0.28044242208720094</v>
      </c>
      <c r="AB89" s="39">
        <f t="shared" si="65"/>
        <v>7.0210032410311358</v>
      </c>
      <c r="AC89" s="15">
        <f t="shared" ca="1" si="66"/>
        <v>0.26980213413134346</v>
      </c>
      <c r="AD89" s="13"/>
    </row>
    <row r="90" spans="1:30">
      <c r="A90" s="36">
        <f t="shared" si="54"/>
        <v>2044</v>
      </c>
      <c r="B90" s="12"/>
      <c r="C90" s="12"/>
      <c r="D90" s="12"/>
      <c r="E90" s="12"/>
      <c r="F90" s="12"/>
      <c r="G90" s="12"/>
      <c r="H90" s="12"/>
      <c r="I90" s="16">
        <f t="shared" si="51"/>
        <v>492.50077577941727</v>
      </c>
      <c r="J90" s="39">
        <f t="shared" si="52"/>
        <v>3.7163134424181523</v>
      </c>
      <c r="K90" s="38"/>
      <c r="L90" s="39">
        <f t="shared" si="55"/>
        <v>2.6924069189279547</v>
      </c>
      <c r="M90" s="39">
        <f t="shared" ca="1" si="56"/>
        <v>0.80596771058576866</v>
      </c>
      <c r="N90" s="39">
        <f t="shared" si="57"/>
        <v>7.4983854425693783</v>
      </c>
      <c r="O90" s="39">
        <f t="shared" ca="1" si="58"/>
        <v>0.79235932042010571</v>
      </c>
      <c r="P90" s="16">
        <f t="shared" si="53"/>
        <v>454.33167425958857</v>
      </c>
      <c r="Q90" s="39">
        <v>1.9</v>
      </c>
      <c r="R90" s="38"/>
      <c r="S90" s="39">
        <f t="shared" si="59"/>
        <v>2.6573730152135702</v>
      </c>
      <c r="T90" s="39">
        <f t="shared" ca="1" si="60"/>
        <v>0.66049257430777786</v>
      </c>
      <c r="U90" s="39">
        <f t="shared" si="61"/>
        <v>7.3642767715796307</v>
      </c>
      <c r="V90" s="39">
        <f t="shared" ca="1" si="62"/>
        <v>0.6455598596452492</v>
      </c>
      <c r="W90" s="16">
        <f t="shared" si="67"/>
        <v>368.00000000000682</v>
      </c>
      <c r="X90" s="50">
        <v>0</v>
      </c>
      <c r="Y90" s="38"/>
      <c r="Z90" s="39">
        <f t="shared" si="63"/>
        <v>2.5658478186735256</v>
      </c>
      <c r="AA90" s="39">
        <f t="shared" ca="1" si="64"/>
        <v>0.28044242208720094</v>
      </c>
      <c r="AB90" s="39">
        <f t="shared" si="65"/>
        <v>7.0210032410311358</v>
      </c>
      <c r="AC90" s="15">
        <f t="shared" ca="1" si="66"/>
        <v>0.26980213413134346</v>
      </c>
      <c r="AD90" s="13"/>
    </row>
    <row r="91" spans="1:30">
      <c r="A91" s="36">
        <f t="shared" si="54"/>
        <v>2045</v>
      </c>
      <c r="B91" s="12"/>
      <c r="C91" s="12"/>
      <c r="D91" s="12"/>
      <c r="E91" s="12"/>
      <c r="F91" s="12"/>
      <c r="G91" s="12"/>
      <c r="H91" s="12"/>
      <c r="I91" s="16">
        <f t="shared" si="51"/>
        <v>496.27283392347169</v>
      </c>
      <c r="J91" s="39">
        <f t="shared" si="52"/>
        <v>3.7720581440544243</v>
      </c>
      <c r="K91" s="38"/>
      <c r="L91" s="39">
        <f t="shared" si="55"/>
        <v>2.6957205024791291</v>
      </c>
      <c r="M91" s="39">
        <f t="shared" ca="1" si="56"/>
        <v>0.81972706845252219</v>
      </c>
      <c r="N91" s="39">
        <f t="shared" si="57"/>
        <v>7.5111450413991667</v>
      </c>
      <c r="O91" s="39">
        <f t="shared" ca="1" si="58"/>
        <v>0.80632636829324156</v>
      </c>
      <c r="P91" s="16">
        <f t="shared" si="53"/>
        <v>456.23167425958854</v>
      </c>
      <c r="Q91" s="39">
        <v>1.9</v>
      </c>
      <c r="R91" s="38"/>
      <c r="S91" s="39">
        <f t="shared" si="59"/>
        <v>2.6591854332392648</v>
      </c>
      <c r="T91" s="39">
        <f t="shared" ca="1" si="60"/>
        <v>0.66801847725682195</v>
      </c>
      <c r="U91" s="39">
        <f t="shared" si="61"/>
        <v>7.3711786295896768</v>
      </c>
      <c r="V91" s="39">
        <f t="shared" ca="1" si="62"/>
        <v>0.65311484491757998</v>
      </c>
      <c r="W91" s="16">
        <f t="shared" si="67"/>
        <v>368.00000000000682</v>
      </c>
      <c r="X91" s="50">
        <v>0</v>
      </c>
      <c r="Y91" s="38"/>
      <c r="Z91" s="39">
        <f t="shared" si="63"/>
        <v>2.5658478186735256</v>
      </c>
      <c r="AA91" s="39">
        <f t="shared" ca="1" si="64"/>
        <v>0.28044242208720094</v>
      </c>
      <c r="AB91" s="39">
        <f t="shared" si="65"/>
        <v>7.0210032410311358</v>
      </c>
      <c r="AC91" s="15">
        <f t="shared" ca="1" si="66"/>
        <v>0.26980213413134346</v>
      </c>
      <c r="AD91" s="13"/>
    </row>
    <row r="92" spans="1:30">
      <c r="A92" s="36">
        <f t="shared" si="54"/>
        <v>2046</v>
      </c>
      <c r="B92" s="12"/>
      <c r="C92" s="12"/>
      <c r="D92" s="12"/>
      <c r="E92" s="12"/>
      <c r="F92" s="12"/>
      <c r="G92" s="12"/>
      <c r="H92" s="12"/>
      <c r="I92" s="16">
        <f t="shared" si="51"/>
        <v>500.10147293968691</v>
      </c>
      <c r="J92" s="39">
        <f t="shared" si="52"/>
        <v>3.8286390162152402</v>
      </c>
      <c r="K92" s="38"/>
      <c r="L92" s="39">
        <f t="shared" si="55"/>
        <v>2.6990581336691157</v>
      </c>
      <c r="M92" s="39">
        <f t="shared" ca="1" si="56"/>
        <v>0.83358628197800844</v>
      </c>
      <c r="N92" s="39">
        <f t="shared" si="57"/>
        <v>7.5240102519615144</v>
      </c>
      <c r="O92" s="39">
        <f t="shared" ca="1" si="58"/>
        <v>0.8204090220051109</v>
      </c>
      <c r="P92" s="16">
        <f t="shared" si="53"/>
        <v>458.13167425958852</v>
      </c>
      <c r="Q92" s="39">
        <v>1.9</v>
      </c>
      <c r="R92" s="38"/>
      <c r="S92" s="39">
        <f t="shared" si="59"/>
        <v>2.6609903190203923</v>
      </c>
      <c r="T92" s="39">
        <f t="shared" ca="1" si="60"/>
        <v>0.67551310323730962</v>
      </c>
      <c r="U92" s="39">
        <f t="shared" si="61"/>
        <v>7.3780557406652143</v>
      </c>
      <c r="V92" s="39">
        <f t="shared" ca="1" si="62"/>
        <v>0.66064274143707402</v>
      </c>
      <c r="W92" s="16">
        <f t="shared" si="67"/>
        <v>368.00000000000682</v>
      </c>
      <c r="X92" s="50">
        <v>0</v>
      </c>
      <c r="Y92" s="38"/>
      <c r="Z92" s="39">
        <f t="shared" si="63"/>
        <v>2.5658478186735256</v>
      </c>
      <c r="AA92" s="39">
        <f t="shared" ca="1" si="64"/>
        <v>0.28044242208720094</v>
      </c>
      <c r="AB92" s="39">
        <f t="shared" si="65"/>
        <v>7.0210032410311358</v>
      </c>
      <c r="AC92" s="15">
        <f t="shared" ca="1" si="66"/>
        <v>0.26980213413134346</v>
      </c>
      <c r="AD92" s="13"/>
    </row>
    <row r="93" spans="1:30">
      <c r="A93" s="36">
        <f t="shared" si="54"/>
        <v>2047</v>
      </c>
      <c r="B93" s="12"/>
      <c r="C93" s="12"/>
      <c r="D93" s="12"/>
      <c r="E93" s="12"/>
      <c r="F93" s="12"/>
      <c r="G93" s="12"/>
      <c r="H93" s="12"/>
      <c r="I93" s="16">
        <f t="shared" si="51"/>
        <v>503.98754154114539</v>
      </c>
      <c r="J93" s="39">
        <f t="shared" si="52"/>
        <v>3.8860686014584682</v>
      </c>
      <c r="K93" s="38"/>
      <c r="L93" s="39">
        <f t="shared" si="55"/>
        <v>2.7024198009161444</v>
      </c>
      <c r="M93" s="39">
        <f t="shared" ca="1" si="56"/>
        <v>0.84754530306996745</v>
      </c>
      <c r="N93" s="39">
        <f t="shared" si="57"/>
        <v>7.5369812757121659</v>
      </c>
      <c r="O93" s="39">
        <f t="shared" ca="1" si="58"/>
        <v>0.83460750207534484</v>
      </c>
      <c r="P93" s="16">
        <f t="shared" si="53"/>
        <v>460.0316742595885</v>
      </c>
      <c r="Q93" s="39">
        <v>1.9</v>
      </c>
      <c r="R93" s="38"/>
      <c r="S93" s="39">
        <f t="shared" si="59"/>
        <v>2.6627877349045783</v>
      </c>
      <c r="T93" s="39">
        <f t="shared" ca="1" si="60"/>
        <v>0.68297671114215253</v>
      </c>
      <c r="U93" s="39">
        <f t="shared" si="61"/>
        <v>7.3849082882214283</v>
      </c>
      <c r="V93" s="39">
        <f t="shared" ca="1" si="62"/>
        <v>0.66814374997561354</v>
      </c>
      <c r="W93" s="16">
        <f t="shared" si="67"/>
        <v>368.00000000000682</v>
      </c>
      <c r="X93" s="50">
        <v>0</v>
      </c>
      <c r="Y93" s="38"/>
      <c r="Z93" s="39">
        <f t="shared" si="63"/>
        <v>2.5658478186735256</v>
      </c>
      <c r="AA93" s="39">
        <f t="shared" ca="1" si="64"/>
        <v>0.28044242208720094</v>
      </c>
      <c r="AB93" s="39">
        <f t="shared" si="65"/>
        <v>7.0210032410311358</v>
      </c>
      <c r="AC93" s="15">
        <f t="shared" ca="1" si="66"/>
        <v>0.26980213413134346</v>
      </c>
      <c r="AD93" s="13"/>
    </row>
    <row r="94" spans="1:30">
      <c r="A94" s="36">
        <f t="shared" si="54"/>
        <v>2048</v>
      </c>
      <c r="B94" s="12"/>
      <c r="C94" s="12"/>
      <c r="D94" s="12"/>
      <c r="E94" s="12"/>
      <c r="F94" s="12"/>
      <c r="G94" s="12"/>
      <c r="H94" s="12"/>
      <c r="I94" s="16">
        <f t="shared" si="51"/>
        <v>507.93190117162573</v>
      </c>
      <c r="J94" s="39">
        <f t="shared" si="52"/>
        <v>3.9443596304803448</v>
      </c>
      <c r="K94" s="38"/>
      <c r="L94" s="39">
        <f t="shared" si="55"/>
        <v>2.7058054899849693</v>
      </c>
      <c r="M94" s="39">
        <f t="shared" ca="1" si="56"/>
        <v>0.86160407261782035</v>
      </c>
      <c r="N94" s="39">
        <f t="shared" si="57"/>
        <v>7.5500583039017704</v>
      </c>
      <c r="O94" s="39">
        <f t="shared" ca="1" si="58"/>
        <v>0.84892201785276455</v>
      </c>
      <c r="P94" s="16">
        <f t="shared" si="53"/>
        <v>461.93167425958848</v>
      </c>
      <c r="Q94" s="39">
        <v>1.9</v>
      </c>
      <c r="R94" s="38"/>
      <c r="S94" s="39">
        <f t="shared" si="59"/>
        <v>2.6645777424685209</v>
      </c>
      <c r="T94" s="39">
        <f t="shared" ca="1" si="60"/>
        <v>0.69040955666305459</v>
      </c>
      <c r="U94" s="39">
        <f t="shared" si="61"/>
        <v>7.3917364535803953</v>
      </c>
      <c r="V94" s="39">
        <f t="shared" ca="1" si="62"/>
        <v>0.67561806901389954</v>
      </c>
      <c r="W94" s="16">
        <f t="shared" si="67"/>
        <v>368.00000000000682</v>
      </c>
      <c r="X94" s="50">
        <v>0</v>
      </c>
      <c r="Y94" s="38"/>
      <c r="Z94" s="39">
        <f t="shared" si="63"/>
        <v>2.5658478186735256</v>
      </c>
      <c r="AA94" s="39">
        <f t="shared" ca="1" si="64"/>
        <v>0.28044242208720094</v>
      </c>
      <c r="AB94" s="39">
        <f t="shared" si="65"/>
        <v>7.0210032410311358</v>
      </c>
      <c r="AC94" s="15">
        <f t="shared" ca="1" si="66"/>
        <v>0.26980213413134346</v>
      </c>
      <c r="AD94" s="13"/>
    </row>
    <row r="95" spans="1:30">
      <c r="A95" s="36">
        <f t="shared" si="54"/>
        <v>2049</v>
      </c>
      <c r="B95" s="12"/>
      <c r="C95" s="12"/>
      <c r="D95" s="12"/>
      <c r="E95" s="12"/>
      <c r="F95" s="12"/>
      <c r="G95" s="12"/>
      <c r="H95" s="12"/>
      <c r="I95" s="16">
        <f t="shared" si="51"/>
        <v>511.9354261965633</v>
      </c>
      <c r="J95" s="39">
        <f t="shared" si="52"/>
        <v>4.0035250249375496</v>
      </c>
      <c r="K95" s="38"/>
      <c r="L95" s="39">
        <f t="shared" si="55"/>
        <v>2.709215183993166</v>
      </c>
      <c r="M95" s="39">
        <f t="shared" ca="1" si="56"/>
        <v>0.87576252051881753</v>
      </c>
      <c r="N95" s="39">
        <f t="shared" si="57"/>
        <v>7.5632415175040073</v>
      </c>
      <c r="O95" s="39">
        <f t="shared" ca="1" si="58"/>
        <v>0.86335276743670519</v>
      </c>
      <c r="P95" s="16">
        <f t="shared" si="53"/>
        <v>463.83167425958845</v>
      </c>
      <c r="Q95" s="39">
        <v>1.9</v>
      </c>
      <c r="R95" s="38"/>
      <c r="S95" s="39">
        <f t="shared" si="59"/>
        <v>2.6663604025306484</v>
      </c>
      <c r="T95" s="39">
        <f t="shared" ca="1" si="60"/>
        <v>0.69781189234307361</v>
      </c>
      <c r="U95" s="39">
        <f t="shared" si="61"/>
        <v>7.3985404160035495</v>
      </c>
      <c r="V95" s="39">
        <f t="shared" ca="1" si="62"/>
        <v>0.6830658947769912</v>
      </c>
      <c r="W95" s="16">
        <f t="shared" si="67"/>
        <v>368.00000000000682</v>
      </c>
      <c r="X95" s="50">
        <v>0</v>
      </c>
      <c r="Y95" s="38"/>
      <c r="Z95" s="39">
        <f t="shared" si="63"/>
        <v>2.5658478186735256</v>
      </c>
      <c r="AA95" s="39">
        <f t="shared" ca="1" si="64"/>
        <v>0.28044242208720094</v>
      </c>
      <c r="AB95" s="39">
        <f t="shared" si="65"/>
        <v>7.0210032410311358</v>
      </c>
      <c r="AC95" s="15">
        <f t="shared" ca="1" si="66"/>
        <v>0.26980213413134346</v>
      </c>
      <c r="AD95" s="13"/>
    </row>
    <row r="96" spans="1:30">
      <c r="A96" s="36">
        <f t="shared" si="54"/>
        <v>2050</v>
      </c>
      <c r="B96" s="12"/>
      <c r="C96" s="12"/>
      <c r="D96" s="12"/>
      <c r="E96" s="12"/>
      <c r="F96" s="12"/>
      <c r="G96" s="12"/>
      <c r="H96" s="12"/>
      <c r="I96" s="16">
        <f>I95+J96</f>
        <v>515.99900409687496</v>
      </c>
      <c r="J96" s="39">
        <f t="shared" si="52"/>
        <v>4.0635779003116124</v>
      </c>
      <c r="K96" s="38"/>
      <c r="L96" s="39">
        <f t="shared" si="55"/>
        <v>2.7126488634185892</v>
      </c>
      <c r="M96" s="39">
        <f t="shared" ca="1" si="56"/>
        <v>0.89002056570900534</v>
      </c>
      <c r="N96" s="39">
        <f t="shared" si="57"/>
        <v>7.5765310871474334</v>
      </c>
      <c r="O96" s="39">
        <f t="shared" ca="1" si="58"/>
        <v>0.87789993760241358</v>
      </c>
      <c r="P96" s="16">
        <f>P95+Q96</f>
        <v>465.73167425958843</v>
      </c>
      <c r="Q96" s="39">
        <v>1.9</v>
      </c>
      <c r="R96" s="38"/>
      <c r="S96" s="39">
        <f t="shared" si="59"/>
        <v>2.6681357751635195</v>
      </c>
      <c r="T96" s="39">
        <f t="shared" ca="1" si="60"/>
        <v>0.70518396762810942</v>
      </c>
      <c r="U96" s="39">
        <f t="shared" si="61"/>
        <v>7.4053203527235043</v>
      </c>
      <c r="V96" s="39">
        <f t="shared" ca="1" si="62"/>
        <v>0.69048742126913798</v>
      </c>
      <c r="W96" s="16">
        <f t="shared" si="67"/>
        <v>368.00000000000682</v>
      </c>
      <c r="X96" s="50">
        <v>0</v>
      </c>
      <c r="Y96" s="38"/>
      <c r="Z96" s="39">
        <f t="shared" si="63"/>
        <v>2.5658478186735256</v>
      </c>
      <c r="AA96" s="39">
        <f t="shared" ca="1" si="64"/>
        <v>0.28044242208720094</v>
      </c>
      <c r="AB96" s="39">
        <f t="shared" si="65"/>
        <v>7.0210032410311358</v>
      </c>
      <c r="AC96" s="15">
        <f t="shared" ca="1" si="66"/>
        <v>0.26980213413134346</v>
      </c>
      <c r="AD96" s="13"/>
    </row>
    <row r="97" spans="1:30">
      <c r="A97" s="36">
        <f t="shared" ref="A97:A146" si="68">A96+1</f>
        <v>2051</v>
      </c>
      <c r="B97" s="12"/>
      <c r="C97" s="12"/>
      <c r="D97" s="12"/>
      <c r="E97" s="12"/>
      <c r="F97" s="12"/>
      <c r="G97" s="12"/>
      <c r="H97" s="12"/>
      <c r="I97" s="16">
        <f t="shared" ref="I97:I146" si="69">I96+J97</f>
        <v>520.12353566569129</v>
      </c>
      <c r="J97" s="39">
        <f t="shared" ref="J97:J146" si="70">J96 *1.015</f>
        <v>4.1245315688162858</v>
      </c>
      <c r="K97" s="38"/>
      <c r="L97" s="39">
        <f t="shared" ref="L97:L146" si="71">LOG10(I97)</f>
        <v>2.7161065061079874</v>
      </c>
      <c r="M97" s="39">
        <f t="shared" ca="1" si="56"/>
        <v>0.90437811619899744</v>
      </c>
      <c r="N97" s="39">
        <f t="shared" ref="N97:N146" si="72">LN(1 + (1.2 * I97) + (0.005 * (I97^2)) + (0.0000014 * (I97^2)))</f>
        <v>7.5899271730510831</v>
      </c>
      <c r="O97" s="39">
        <f t="shared" ca="1" si="58"/>
        <v>0.89256370373055427</v>
      </c>
      <c r="P97" s="16">
        <f t="shared" ref="P97:P146" si="73">P96+Q97</f>
        <v>467.63167425958841</v>
      </c>
      <c r="Q97" s="39">
        <v>1.9</v>
      </c>
      <c r="R97" s="38"/>
      <c r="S97" s="39">
        <f t="shared" ref="S97:S146" si="74">LOG10(P97)</f>
        <v>2.6699039197059671</v>
      </c>
      <c r="T97" s="39">
        <f t="shared" ca="1" si="60"/>
        <v>0.7125260289173323</v>
      </c>
      <c r="U97" s="39">
        <f t="shared" ref="U97:U146" si="75">LN(1 + (1.2 * P97) + (0.005 * (P97^2)) + (0.0000014 * (P97^2)))</f>
        <v>7.4120764389752605</v>
      </c>
      <c r="V97" s="39">
        <f t="shared" ca="1" si="62"/>
        <v>0.69788284030794157</v>
      </c>
      <c r="W97" s="16">
        <f t="shared" ref="W97:W146" si="76">W96</f>
        <v>368.00000000000682</v>
      </c>
      <c r="X97" s="50">
        <v>0</v>
      </c>
      <c r="Y97" s="38"/>
      <c r="Z97" s="39">
        <f t="shared" ref="Z97:Z146" si="77">LOG10(W97)</f>
        <v>2.5658478186735256</v>
      </c>
      <c r="AA97" s="39">
        <f t="shared" ca="1" si="64"/>
        <v>0.28044242208720094</v>
      </c>
      <c r="AB97" s="39">
        <f t="shared" ref="AB97:AB146" si="78">LN(1 + (1.2 * W97) + (0.005 * (W97^2)) + (0.0000014 * (W97^2)))</f>
        <v>7.0210032410311358</v>
      </c>
      <c r="AC97" s="15">
        <f t="shared" ca="1" si="66"/>
        <v>0.26980213413134346</v>
      </c>
      <c r="AD97" s="13"/>
    </row>
    <row r="98" spans="1:30">
      <c r="A98" s="36">
        <f t="shared" si="68"/>
        <v>2052</v>
      </c>
      <c r="B98" s="12"/>
      <c r="C98" s="12"/>
      <c r="D98" s="12"/>
      <c r="E98" s="12"/>
      <c r="F98" s="12"/>
      <c r="G98" s="12"/>
      <c r="H98" s="12"/>
      <c r="I98" s="16">
        <f t="shared" si="69"/>
        <v>524.30993520803986</v>
      </c>
      <c r="J98" s="39">
        <f t="shared" si="70"/>
        <v>4.1863995423485294</v>
      </c>
      <c r="K98" s="38"/>
      <c r="L98" s="39">
        <f t="shared" si="71"/>
        <v>2.7195880872867675</v>
      </c>
      <c r="M98" s="39">
        <f t="shared" ca="1" si="56"/>
        <v>0.91883506911452317</v>
      </c>
      <c r="N98" s="39">
        <f t="shared" si="72"/>
        <v>7.6034299249638915</v>
      </c>
      <c r="O98" s="39">
        <f t="shared" ca="1" si="58"/>
        <v>0.90734422974090057</v>
      </c>
      <c r="P98" s="16">
        <f t="shared" si="73"/>
        <v>469.53167425958839</v>
      </c>
      <c r="Q98" s="39">
        <v>1.9</v>
      </c>
      <c r="R98" s="38"/>
      <c r="S98" s="39">
        <f t="shared" si="74"/>
        <v>2.6716648947750028</v>
      </c>
      <c r="T98" s="39">
        <f t="shared" ca="1" si="60"/>
        <v>0.71983831961261469</v>
      </c>
      <c r="U98" s="39">
        <f t="shared" si="75"/>
        <v>7.4188088480268002</v>
      </c>
      <c r="V98" s="39">
        <f t="shared" ca="1" si="62"/>
        <v>0.70525234155784478</v>
      </c>
      <c r="W98" s="16">
        <f t="shared" si="76"/>
        <v>368.00000000000682</v>
      </c>
      <c r="X98" s="50">
        <v>0</v>
      </c>
      <c r="Y98" s="38"/>
      <c r="Z98" s="39">
        <f t="shared" si="77"/>
        <v>2.5658478186735256</v>
      </c>
      <c r="AA98" s="39">
        <f t="shared" ca="1" si="64"/>
        <v>0.28044242208720094</v>
      </c>
      <c r="AB98" s="39">
        <f t="shared" si="78"/>
        <v>7.0210032410311358</v>
      </c>
      <c r="AC98" s="15">
        <f t="shared" ca="1" si="66"/>
        <v>0.26980213413134346</v>
      </c>
      <c r="AD98" s="13"/>
    </row>
    <row r="99" spans="1:30">
      <c r="A99" s="36">
        <f t="shared" si="68"/>
        <v>2053</v>
      </c>
      <c r="B99" s="12"/>
      <c r="C99" s="12"/>
      <c r="D99" s="12"/>
      <c r="E99" s="12"/>
      <c r="F99" s="12"/>
      <c r="G99" s="12"/>
      <c r="H99" s="12"/>
      <c r="I99" s="16">
        <f t="shared" si="69"/>
        <v>528.55913074352361</v>
      </c>
      <c r="J99" s="39">
        <f t="shared" si="70"/>
        <v>4.2491955354837572</v>
      </c>
      <c r="K99" s="38"/>
      <c r="L99" s="39">
        <f t="shared" si="71"/>
        <v>2.7230935795698969</v>
      </c>
      <c r="M99" s="39">
        <f t="shared" ca="1" si="56"/>
        <v>0.93339131074169646</v>
      </c>
      <c r="N99" s="39">
        <f t="shared" si="72"/>
        <v>7.6170394821079643</v>
      </c>
      <c r="O99" s="39">
        <f t="shared" ca="1" si="58"/>
        <v>0.92224166803023555</v>
      </c>
      <c r="P99" s="16">
        <f t="shared" si="73"/>
        <v>471.43167425958836</v>
      </c>
      <c r="Q99" s="39">
        <v>1.9</v>
      </c>
      <c r="R99" s="38"/>
      <c r="S99" s="39">
        <f t="shared" si="74"/>
        <v>2.6734187582774731</v>
      </c>
      <c r="T99" s="39">
        <f t="shared" ca="1" si="60"/>
        <v>0.72712108016693178</v>
      </c>
      <c r="U99" s="39">
        <f t="shared" si="75"/>
        <v>7.4255177512090933</v>
      </c>
      <c r="V99" s="39">
        <f t="shared" ca="1" si="62"/>
        <v>0.71259611256297717</v>
      </c>
      <c r="W99" s="16">
        <f t="shared" si="76"/>
        <v>368.00000000000682</v>
      </c>
      <c r="X99" s="50">
        <v>0</v>
      </c>
      <c r="Y99" s="38"/>
      <c r="Z99" s="39">
        <f t="shared" si="77"/>
        <v>2.5658478186735256</v>
      </c>
      <c r="AA99" s="39">
        <f t="shared" ca="1" si="64"/>
        <v>0.28044242208720094</v>
      </c>
      <c r="AB99" s="39">
        <f t="shared" si="78"/>
        <v>7.0210032410311358</v>
      </c>
      <c r="AC99" s="15">
        <f t="shared" ca="1" si="66"/>
        <v>0.26980213413134346</v>
      </c>
      <c r="AD99" s="13"/>
    </row>
    <row r="100" spans="1:30">
      <c r="A100" s="36">
        <f t="shared" si="68"/>
        <v>2054</v>
      </c>
      <c r="B100" s="12"/>
      <c r="C100" s="12"/>
      <c r="D100" s="12"/>
      <c r="E100" s="12"/>
      <c r="F100" s="12"/>
      <c r="G100" s="12"/>
      <c r="H100" s="12"/>
      <c r="I100" s="16">
        <f t="shared" si="69"/>
        <v>532.87206421203962</v>
      </c>
      <c r="J100" s="39">
        <f t="shared" si="70"/>
        <v>4.3129334685160128</v>
      </c>
      <c r="K100" s="38"/>
      <c r="L100" s="39">
        <f t="shared" si="71"/>
        <v>2.7266229529739343</v>
      </c>
      <c r="M100" s="39">
        <f t="shared" ref="M100:M131" ca="1" si="79">(L100-LogCO2_315)*1.25/LogDif630v315</f>
        <v>0.94804671657697137</v>
      </c>
      <c r="N100" s="39">
        <f t="shared" si="72"/>
        <v>7.6307559731257557</v>
      </c>
      <c r="O100" s="39">
        <f t="shared" ca="1" si="58"/>
        <v>0.93725615941453144</v>
      </c>
      <c r="P100" s="16">
        <f t="shared" si="73"/>
        <v>473.33167425958834</v>
      </c>
      <c r="Q100" s="39">
        <v>1.9</v>
      </c>
      <c r="R100" s="38"/>
      <c r="S100" s="39">
        <f t="shared" si="74"/>
        <v>2.6751655674214887</v>
      </c>
      <c r="T100" s="39">
        <f t="shared" ca="1" si="60"/>
        <v>0.73437454813182124</v>
      </c>
      <c r="U100" s="39">
        <f t="shared" si="75"/>
        <v>7.4322033179455156</v>
      </c>
      <c r="V100" s="39">
        <f t="shared" ca="1" si="62"/>
        <v>0.71991433877935751</v>
      </c>
      <c r="W100" s="16">
        <f t="shared" si="76"/>
        <v>368.00000000000682</v>
      </c>
      <c r="X100" s="50">
        <v>0</v>
      </c>
      <c r="Y100" s="38"/>
      <c r="Z100" s="39">
        <f t="shared" si="77"/>
        <v>2.5658478186735256</v>
      </c>
      <c r="AA100" s="39">
        <f t="shared" ca="1" si="64"/>
        <v>0.28044242208720094</v>
      </c>
      <c r="AB100" s="39">
        <f t="shared" si="78"/>
        <v>7.0210032410311358</v>
      </c>
      <c r="AC100" s="15">
        <f t="shared" ca="1" si="66"/>
        <v>0.26980213413134346</v>
      </c>
      <c r="AD100" s="13"/>
    </row>
    <row r="101" spans="1:30">
      <c r="A101" s="36">
        <f t="shared" si="68"/>
        <v>2055</v>
      </c>
      <c r="B101" s="12"/>
      <c r="C101" s="12"/>
      <c r="D101" s="12"/>
      <c r="E101" s="12"/>
      <c r="F101" s="12"/>
      <c r="G101" s="12"/>
      <c r="H101" s="12"/>
      <c r="I101" s="16">
        <f t="shared" si="69"/>
        <v>537.24969168258338</v>
      </c>
      <c r="J101" s="39">
        <f t="shared" si="70"/>
        <v>4.3776274705437528</v>
      </c>
      <c r="K101" s="38"/>
      <c r="L101" s="39">
        <f t="shared" si="71"/>
        <v>2.7301761749301794</v>
      </c>
      <c r="M101" s="39">
        <f t="shared" ca="1" si="79"/>
        <v>0.96280115138174782</v>
      </c>
      <c r="N101" s="39">
        <f t="shared" si="72"/>
        <v>7.6445795160311798</v>
      </c>
      <c r="O101" s="39">
        <f t="shared" ca="1" si="58"/>
        <v>0.95238783307543495</v>
      </c>
      <c r="P101" s="16">
        <f t="shared" si="73"/>
        <v>475.23167425958832</v>
      </c>
      <c r="Q101" s="39">
        <v>1.9</v>
      </c>
      <c r="R101" s="38"/>
      <c r="S101" s="39">
        <f t="shared" si="74"/>
        <v>2.6769053787276178</v>
      </c>
      <c r="T101" s="39">
        <f t="shared" ca="1" si="60"/>
        <v>0.74159895820386246</v>
      </c>
      <c r="U101" s="39">
        <f t="shared" si="75"/>
        <v>7.4388657157807083</v>
      </c>
      <c r="V101" s="39">
        <f t="shared" ca="1" si="62"/>
        <v>0.7272072036064845</v>
      </c>
      <c r="W101" s="16">
        <f t="shared" si="76"/>
        <v>368.00000000000682</v>
      </c>
      <c r="X101" s="50">
        <v>0</v>
      </c>
      <c r="Y101" s="38"/>
      <c r="Z101" s="39">
        <f t="shared" si="77"/>
        <v>2.5658478186735256</v>
      </c>
      <c r="AA101" s="39">
        <f t="shared" ca="1" si="64"/>
        <v>0.28044242208720094</v>
      </c>
      <c r="AB101" s="39">
        <f t="shared" si="78"/>
        <v>7.0210032410311358</v>
      </c>
      <c r="AC101" s="15">
        <f t="shared" ca="1" si="66"/>
        <v>0.26980213413134346</v>
      </c>
      <c r="AD101" s="13"/>
    </row>
    <row r="102" spans="1:30">
      <c r="A102" s="36">
        <f t="shared" si="68"/>
        <v>2056</v>
      </c>
      <c r="B102" s="12"/>
      <c r="C102" s="12"/>
      <c r="D102" s="12"/>
      <c r="E102" s="12"/>
      <c r="F102" s="12"/>
      <c r="G102" s="12"/>
      <c r="H102" s="12"/>
      <c r="I102" s="16">
        <f t="shared" si="69"/>
        <v>541.69298356518527</v>
      </c>
      <c r="J102" s="39">
        <f t="shared" si="70"/>
        <v>4.4432918826019083</v>
      </c>
      <c r="K102" s="38"/>
      <c r="L102" s="39">
        <f t="shared" si="71"/>
        <v>2.7337532102989299</v>
      </c>
      <c r="M102" s="39">
        <f t="shared" ca="1" si="79"/>
        <v>0.97765446924157051</v>
      </c>
      <c r="N102" s="39">
        <f t="shared" si="72"/>
        <v>7.6585102181646985</v>
      </c>
      <c r="O102" s="39">
        <f t="shared" ca="1" si="58"/>
        <v>0.96763680651110506</v>
      </c>
      <c r="P102" s="16">
        <f t="shared" si="73"/>
        <v>477.13167425958829</v>
      </c>
      <c r="Q102" s="39">
        <v>1.9</v>
      </c>
      <c r="R102" s="38"/>
      <c r="S102" s="39">
        <f t="shared" si="74"/>
        <v>2.6786382480398623</v>
      </c>
      <c r="T102" s="39">
        <f t="shared" ca="1" si="60"/>
        <v>0.74879454227025377</v>
      </c>
      <c r="U102" s="39">
        <f t="shared" si="75"/>
        <v>7.4455051104088845</v>
      </c>
      <c r="V102" s="39">
        <f t="shared" ca="1" si="62"/>
        <v>0.73447488841832076</v>
      </c>
      <c r="W102" s="16">
        <f t="shared" si="76"/>
        <v>368.00000000000682</v>
      </c>
      <c r="X102" s="50">
        <v>0</v>
      </c>
      <c r="Y102" s="38"/>
      <c r="Z102" s="39">
        <f t="shared" si="77"/>
        <v>2.5658478186735256</v>
      </c>
      <c r="AA102" s="39">
        <f t="shared" ca="1" si="64"/>
        <v>0.28044242208720094</v>
      </c>
      <c r="AB102" s="39">
        <f t="shared" si="78"/>
        <v>7.0210032410311358</v>
      </c>
      <c r="AC102" s="15">
        <f t="shared" ca="1" si="66"/>
        <v>0.26980213413134346</v>
      </c>
      <c r="AD102" s="13"/>
    </row>
    <row r="103" spans="1:30">
      <c r="A103" s="36">
        <f t="shared" si="68"/>
        <v>2057</v>
      </c>
      <c r="B103" s="12"/>
      <c r="C103" s="12"/>
      <c r="D103" s="12"/>
      <c r="E103" s="12"/>
      <c r="F103" s="12"/>
      <c r="G103" s="12"/>
      <c r="H103" s="12"/>
      <c r="I103" s="16">
        <f t="shared" si="69"/>
        <v>546.20292482602622</v>
      </c>
      <c r="J103" s="39">
        <f t="shared" si="70"/>
        <v>4.5099412608409368</v>
      </c>
      <c r="K103" s="38"/>
      <c r="L103" s="39">
        <f t="shared" si="71"/>
        <v>2.7373540213848253</v>
      </c>
      <c r="M103" s="39">
        <f t="shared" ca="1" si="79"/>
        <v>0.99260651362984276</v>
      </c>
      <c r="N103" s="39">
        <f t="shared" si="72"/>
        <v>7.6725481761524188</v>
      </c>
      <c r="O103" s="39">
        <f t="shared" ca="1" si="58"/>
        <v>0.9830031854914395</v>
      </c>
      <c r="P103" s="16">
        <f t="shared" si="73"/>
        <v>479.03167425958827</v>
      </c>
      <c r="Q103" s="39">
        <v>1.9</v>
      </c>
      <c r="R103" s="38"/>
      <c r="S103" s="39">
        <f t="shared" si="74"/>
        <v>2.6803642305364126</v>
      </c>
      <c r="T103" s="39">
        <f t="shared" ca="1" si="60"/>
        <v>0.75596152945347161</v>
      </c>
      <c r="U103" s="39">
        <f t="shared" si="75"/>
        <v>7.4521216657015907</v>
      </c>
      <c r="V103" s="39">
        <f t="shared" ca="1" si="62"/>
        <v>0.74171757259368298</v>
      </c>
      <c r="W103" s="16">
        <f t="shared" si="76"/>
        <v>368.00000000000682</v>
      </c>
      <c r="X103" s="50">
        <v>0</v>
      </c>
      <c r="Y103" s="38"/>
      <c r="Z103" s="39">
        <f t="shared" si="77"/>
        <v>2.5658478186735256</v>
      </c>
      <c r="AA103" s="39">
        <f t="shared" ca="1" si="64"/>
        <v>0.28044242208720094</v>
      </c>
      <c r="AB103" s="39">
        <f t="shared" si="78"/>
        <v>7.0210032410311358</v>
      </c>
      <c r="AC103" s="15">
        <f t="shared" ca="1" si="66"/>
        <v>0.26980213413134346</v>
      </c>
      <c r="AD103" s="13"/>
    </row>
    <row r="104" spans="1:30">
      <c r="A104" s="36">
        <f t="shared" si="68"/>
        <v>2058</v>
      </c>
      <c r="B104" s="12"/>
      <c r="C104" s="12"/>
      <c r="D104" s="12"/>
      <c r="E104" s="12"/>
      <c r="F104" s="12"/>
      <c r="G104" s="12"/>
      <c r="H104" s="12"/>
      <c r="I104" s="16">
        <f t="shared" si="69"/>
        <v>550.78051520577981</v>
      </c>
      <c r="J104" s="39">
        <f t="shared" si="70"/>
        <v>4.5775903797535502</v>
      </c>
      <c r="K104" s="38"/>
      <c r="L104" s="39">
        <f t="shared" si="71"/>
        <v>2.740978567953277</v>
      </c>
      <c r="M104" s="39">
        <f t="shared" ca="1" si="79"/>
        <v>1.0076571174760518</v>
      </c>
      <c r="N104" s="39">
        <f t="shared" si="72"/>
        <v>7.6866934758692294</v>
      </c>
      <c r="O104" s="39">
        <f t="shared" ca="1" si="58"/>
        <v>0.99848706401772258</v>
      </c>
      <c r="P104" s="16">
        <f t="shared" si="73"/>
        <v>480.93167425958825</v>
      </c>
      <c r="Q104" s="39">
        <v>1.9</v>
      </c>
      <c r="R104" s="38"/>
      <c r="S104" s="39">
        <f t="shared" si="74"/>
        <v>2.6820833807401883</v>
      </c>
      <c r="T104" s="39">
        <f t="shared" ca="1" si="60"/>
        <v>0.76310014615503874</v>
      </c>
      <c r="U104" s="39">
        <f t="shared" si="75"/>
        <v>7.4587155437349484</v>
      </c>
      <c r="V104" s="39">
        <f t="shared" ca="1" si="62"/>
        <v>0.74893543354605996</v>
      </c>
      <c r="W104" s="16">
        <f t="shared" si="76"/>
        <v>368.00000000000682</v>
      </c>
      <c r="X104" s="50">
        <v>0</v>
      </c>
      <c r="Y104" s="38"/>
      <c r="Z104" s="39">
        <f t="shared" si="77"/>
        <v>2.5658478186735256</v>
      </c>
      <c r="AA104" s="39">
        <f t="shared" ca="1" si="64"/>
        <v>0.28044242208720094</v>
      </c>
      <c r="AB104" s="39">
        <f t="shared" si="78"/>
        <v>7.0210032410311358</v>
      </c>
      <c r="AC104" s="15">
        <f t="shared" ca="1" si="66"/>
        <v>0.26980213413134346</v>
      </c>
      <c r="AD104" s="13"/>
    </row>
    <row r="105" spans="1:30">
      <c r="A105" s="36">
        <f t="shared" si="68"/>
        <v>2059</v>
      </c>
      <c r="B105" s="12"/>
      <c r="C105" s="12"/>
      <c r="D105" s="12"/>
      <c r="E105" s="12"/>
      <c r="F105" s="12"/>
      <c r="G105" s="12"/>
      <c r="H105" s="12"/>
      <c r="I105" s="16">
        <f t="shared" si="69"/>
        <v>555.42676944122968</v>
      </c>
      <c r="J105" s="39">
        <f t="shared" si="70"/>
        <v>4.6462542354498533</v>
      </c>
      <c r="K105" s="38"/>
      <c r="L105" s="39">
        <f t="shared" si="71"/>
        <v>2.7446268072479536</v>
      </c>
      <c r="M105" s="39">
        <f t="shared" ca="1" si="79"/>
        <v>1.0228061032383746</v>
      </c>
      <c r="N105" s="39">
        <f t="shared" si="72"/>
        <v>7.7009461924060041</v>
      </c>
      <c r="O105" s="39">
        <f t="shared" ca="1" si="58"/>
        <v>1.0140885242867261</v>
      </c>
      <c r="P105" s="16">
        <f t="shared" si="73"/>
        <v>482.83167425958823</v>
      </c>
      <c r="Q105" s="39">
        <v>1.9</v>
      </c>
      <c r="R105" s="38"/>
      <c r="S105" s="39">
        <f t="shared" si="74"/>
        <v>2.6837957525291749</v>
      </c>
      <c r="T105" s="39">
        <f t="shared" ca="1" si="60"/>
        <v>0.77021061609844788</v>
      </c>
      <c r="U105" s="39">
        <f t="shared" si="75"/>
        <v>7.4652869048163693</v>
      </c>
      <c r="V105" s="39">
        <f t="shared" ca="1" si="62"/>
        <v>0.75612864675285707</v>
      </c>
      <c r="W105" s="16">
        <f t="shared" si="76"/>
        <v>368.00000000000682</v>
      </c>
      <c r="X105" s="50">
        <v>0</v>
      </c>
      <c r="Y105" s="38"/>
      <c r="Z105" s="39">
        <f t="shared" si="77"/>
        <v>2.5658478186735256</v>
      </c>
      <c r="AA105" s="39">
        <f t="shared" ca="1" si="64"/>
        <v>0.28044242208720094</v>
      </c>
      <c r="AB105" s="39">
        <f t="shared" si="78"/>
        <v>7.0210032410311358</v>
      </c>
      <c r="AC105" s="15">
        <f t="shared" ca="1" si="66"/>
        <v>0.26980213413134346</v>
      </c>
      <c r="AD105" s="13"/>
    </row>
    <row r="106" spans="1:30">
      <c r="A106" s="36">
        <f t="shared" si="68"/>
        <v>2060</v>
      </c>
      <c r="B106" s="12"/>
      <c r="C106" s="12"/>
      <c r="D106" s="12"/>
      <c r="E106" s="12"/>
      <c r="F106" s="12"/>
      <c r="G106" s="12"/>
      <c r="H106" s="12"/>
      <c r="I106" s="16">
        <f t="shared" si="69"/>
        <v>560.14271749021123</v>
      </c>
      <c r="J106" s="39">
        <f t="shared" si="70"/>
        <v>4.715948048981601</v>
      </c>
      <c r="K106" s="38"/>
      <c r="L106" s="39">
        <f t="shared" si="71"/>
        <v>2.7482986940093195</v>
      </c>
      <c r="M106" s="39">
        <f t="shared" ca="1" si="79"/>
        <v>1.0380532829806575</v>
      </c>
      <c r="N106" s="39">
        <f t="shared" si="72"/>
        <v>7.7153063900409</v>
      </c>
      <c r="O106" s="39">
        <f t="shared" ca="1" si="58"/>
        <v>1.0298076366592903</v>
      </c>
      <c r="P106" s="16">
        <f t="shared" si="73"/>
        <v>484.7316742595882</v>
      </c>
      <c r="Q106" s="39">
        <v>1.9</v>
      </c>
      <c r="R106" s="38"/>
      <c r="S106" s="39">
        <f t="shared" si="74"/>
        <v>2.6855013991465548</v>
      </c>
      <c r="T106" s="39">
        <f t="shared" ca="1" si="60"/>
        <v>0.77729316037122786</v>
      </c>
      <c r="U106" s="39">
        <f t="shared" si="75"/>
        <v>7.4718359075107781</v>
      </c>
      <c r="V106" s="39">
        <f t="shared" ca="1" si="62"/>
        <v>0.76329738578409989</v>
      </c>
      <c r="W106" s="16">
        <f t="shared" si="76"/>
        <v>368.00000000000682</v>
      </c>
      <c r="X106" s="50">
        <v>0</v>
      </c>
      <c r="Y106" s="38"/>
      <c r="Z106" s="39">
        <f t="shared" si="77"/>
        <v>2.5658478186735256</v>
      </c>
      <c r="AA106" s="39">
        <f t="shared" ca="1" si="64"/>
        <v>0.28044242208720094</v>
      </c>
      <c r="AB106" s="39">
        <f t="shared" si="78"/>
        <v>7.0210032410311358</v>
      </c>
      <c r="AC106" s="15">
        <f t="shared" ca="1" si="66"/>
        <v>0.26980213413134346</v>
      </c>
      <c r="AD106" s="13"/>
    </row>
    <row r="107" spans="1:30">
      <c r="A107" s="36">
        <f t="shared" si="68"/>
        <v>2061</v>
      </c>
      <c r="B107" s="12"/>
      <c r="C107" s="12"/>
      <c r="D107" s="12"/>
      <c r="E107" s="12"/>
      <c r="F107" s="12"/>
      <c r="G107" s="12"/>
      <c r="H107" s="12"/>
      <c r="I107" s="16">
        <f t="shared" si="69"/>
        <v>564.92940475992759</v>
      </c>
      <c r="J107" s="39">
        <f t="shared" si="70"/>
        <v>4.7866872697163245</v>
      </c>
      <c r="K107" s="38"/>
      <c r="L107" s="39">
        <f t="shared" si="71"/>
        <v>2.7519941804942007</v>
      </c>
      <c r="M107" s="39">
        <f t="shared" ca="1" si="79"/>
        <v>1.053398458453662</v>
      </c>
      <c r="N107" s="39">
        <f t="shared" si="72"/>
        <v>7.7297741222147653</v>
      </c>
      <c r="O107" s="39">
        <f t="shared" ca="1" si="58"/>
        <v>1.0456444596334054</v>
      </c>
      <c r="P107" s="16">
        <f t="shared" si="73"/>
        <v>486.63167425958818</v>
      </c>
      <c r="Q107" s="39">
        <v>1.9</v>
      </c>
      <c r="R107" s="38"/>
      <c r="S107" s="39">
        <f t="shared" si="74"/>
        <v>2.6872003732106413</v>
      </c>
      <c r="T107" s="39">
        <f t="shared" ca="1" si="60"/>
        <v>0.7843479974661951</v>
      </c>
      <c r="U107" s="39">
        <f t="shared" si="75"/>
        <v>7.4783627086663378</v>
      </c>
      <c r="V107" s="39">
        <f t="shared" ca="1" si="62"/>
        <v>0.77044182233059366</v>
      </c>
      <c r="W107" s="16">
        <f t="shared" si="76"/>
        <v>368.00000000000682</v>
      </c>
      <c r="X107" s="50">
        <v>0</v>
      </c>
      <c r="Y107" s="38"/>
      <c r="Z107" s="39">
        <f t="shared" si="77"/>
        <v>2.5658478186735256</v>
      </c>
      <c r="AA107" s="39">
        <f t="shared" ca="1" si="64"/>
        <v>0.28044242208720094</v>
      </c>
      <c r="AB107" s="39">
        <f t="shared" si="78"/>
        <v>7.0210032410311358</v>
      </c>
      <c r="AC107" s="15">
        <f t="shared" ca="1" si="66"/>
        <v>0.26980213413134346</v>
      </c>
      <c r="AD107" s="13"/>
    </row>
    <row r="108" spans="1:30">
      <c r="A108" s="36">
        <f t="shared" si="68"/>
        <v>2062</v>
      </c>
      <c r="B108" s="12"/>
      <c r="C108" s="12"/>
      <c r="D108" s="12"/>
      <c r="E108" s="12"/>
      <c r="F108" s="12"/>
      <c r="G108" s="12"/>
      <c r="H108" s="12"/>
      <c r="I108" s="16">
        <f t="shared" si="69"/>
        <v>569.78789233868963</v>
      </c>
      <c r="J108" s="39">
        <f t="shared" si="70"/>
        <v>4.8584875787620687</v>
      </c>
      <c r="K108" s="38"/>
      <c r="L108" s="39">
        <f t="shared" si="71"/>
        <v>2.7557132164963623</v>
      </c>
      <c r="M108" s="39">
        <f t="shared" ca="1" si="79"/>
        <v>1.0688414211805093</v>
      </c>
      <c r="N108" s="39">
        <f t="shared" si="72"/>
        <v>7.7443494315106811</v>
      </c>
      <c r="O108" s="39">
        <f t="shared" ca="1" si="58"/>
        <v>1.0615990398218167</v>
      </c>
      <c r="P108" s="16">
        <f t="shared" si="73"/>
        <v>488.53167425958816</v>
      </c>
      <c r="Q108" s="39">
        <v>1.9</v>
      </c>
      <c r="R108" s="38"/>
      <c r="S108" s="39">
        <f t="shared" si="74"/>
        <v>2.6888927267246174</v>
      </c>
      <c r="T108" s="39">
        <f t="shared" ca="1" si="60"/>
        <v>0.79137534332189341</v>
      </c>
      <c r="U108" s="39">
        <f t="shared" si="75"/>
        <v>7.4848674634396941</v>
      </c>
      <c r="V108" s="39">
        <f t="shared" ca="1" si="62"/>
        <v>0.77756212623155763</v>
      </c>
      <c r="W108" s="16">
        <f t="shared" si="76"/>
        <v>368.00000000000682</v>
      </c>
      <c r="X108" s="50">
        <v>0</v>
      </c>
      <c r="Y108" s="38"/>
      <c r="Z108" s="39">
        <f t="shared" si="77"/>
        <v>2.5658478186735256</v>
      </c>
      <c r="AA108" s="39">
        <f t="shared" ca="1" si="64"/>
        <v>0.28044242208720094</v>
      </c>
      <c r="AB108" s="39">
        <f t="shared" si="78"/>
        <v>7.0210032410311358</v>
      </c>
      <c r="AC108" s="15">
        <f t="shared" ca="1" si="66"/>
        <v>0.26980213413134346</v>
      </c>
      <c r="AD108" s="13"/>
    </row>
    <row r="109" spans="1:30">
      <c r="A109" s="36">
        <f t="shared" si="68"/>
        <v>2063</v>
      </c>
      <c r="B109" s="12"/>
      <c r="C109" s="12"/>
      <c r="D109" s="12"/>
      <c r="E109" s="12"/>
      <c r="F109" s="12"/>
      <c r="G109" s="12"/>
      <c r="H109" s="12"/>
      <c r="I109" s="16">
        <f t="shared" si="69"/>
        <v>574.71925723113316</v>
      </c>
      <c r="J109" s="39">
        <f t="shared" si="70"/>
        <v>4.931364892443499</v>
      </c>
      <c r="K109" s="38"/>
      <c r="L109" s="39">
        <f t="shared" si="71"/>
        <v>2.7594557493680822</v>
      </c>
      <c r="M109" s="39">
        <f t="shared" ca="1" si="79"/>
        <v>1.084381952546267</v>
      </c>
      <c r="N109" s="39">
        <f t="shared" si="72"/>
        <v>7.7590323496376534</v>
      </c>
      <c r="O109" s="39">
        <f t="shared" ca="1" si="58"/>
        <v>1.0776714119341737</v>
      </c>
      <c r="P109" s="16">
        <f t="shared" si="73"/>
        <v>490.43167425958814</v>
      </c>
      <c r="Q109" s="39">
        <v>1.9</v>
      </c>
      <c r="R109" s="38"/>
      <c r="S109" s="39">
        <f t="shared" si="74"/>
        <v>2.6905785110860876</v>
      </c>
      <c r="T109" s="39">
        <f t="shared" ca="1" si="60"/>
        <v>0.79837541136225521</v>
      </c>
      <c r="U109" s="39">
        <f t="shared" si="75"/>
        <v>7.4913503253207496</v>
      </c>
      <c r="V109" s="39">
        <f t="shared" ca="1" si="62"/>
        <v>0.78465846550174223</v>
      </c>
      <c r="W109" s="16">
        <f t="shared" si="76"/>
        <v>368.00000000000682</v>
      </c>
      <c r="X109" s="50">
        <v>0</v>
      </c>
      <c r="Y109" s="38"/>
      <c r="Z109" s="39">
        <f t="shared" si="77"/>
        <v>2.5658478186735256</v>
      </c>
      <c r="AA109" s="39">
        <f t="shared" ca="1" si="64"/>
        <v>0.28044242208720094</v>
      </c>
      <c r="AB109" s="39">
        <f t="shared" si="78"/>
        <v>7.0210032410311358</v>
      </c>
      <c r="AC109" s="15">
        <f t="shared" ca="1" si="66"/>
        <v>0.26980213413134346</v>
      </c>
      <c r="AD109" s="13"/>
    </row>
    <row r="110" spans="1:30">
      <c r="A110" s="36">
        <f t="shared" si="68"/>
        <v>2064</v>
      </c>
      <c r="B110" s="12"/>
      <c r="C110" s="12"/>
      <c r="D110" s="12"/>
      <c r="E110" s="12"/>
      <c r="F110" s="12"/>
      <c r="G110" s="12"/>
      <c r="H110" s="12"/>
      <c r="I110" s="16">
        <f t="shared" si="69"/>
        <v>579.72459259696336</v>
      </c>
      <c r="J110" s="39">
        <f t="shared" si="70"/>
        <v>5.0053353658301507</v>
      </c>
      <c r="K110" s="38"/>
      <c r="L110" s="39">
        <f t="shared" si="71"/>
        <v>2.7632217240426975</v>
      </c>
      <c r="M110" s="39">
        <f t="shared" ca="1" si="79"/>
        <v>1.1000198238915653</v>
      </c>
      <c r="N110" s="39">
        <f t="shared" si="72"/>
        <v>7.7738228974184604</v>
      </c>
      <c r="O110" s="39">
        <f t="shared" ca="1" si="58"/>
        <v>1.0938615987637279</v>
      </c>
      <c r="P110" s="16">
        <f t="shared" si="73"/>
        <v>492.33167425958811</v>
      </c>
      <c r="Q110" s="39">
        <v>1.9</v>
      </c>
      <c r="R110" s="38"/>
      <c r="S110" s="39">
        <f t="shared" si="74"/>
        <v>2.6922577770964442</v>
      </c>
      <c r="T110" s="39">
        <f t="shared" ca="1" si="60"/>
        <v>0.80534841253549661</v>
      </c>
      <c r="U110" s="39">
        <f t="shared" si="75"/>
        <v>7.4978114461569811</v>
      </c>
      <c r="V110" s="39">
        <f t="shared" ca="1" si="62"/>
        <v>0.79173100635804894</v>
      </c>
      <c r="W110" s="16">
        <f t="shared" si="76"/>
        <v>368.00000000000682</v>
      </c>
      <c r="X110" s="50">
        <v>0</v>
      </c>
      <c r="Y110" s="38"/>
      <c r="Z110" s="39">
        <f t="shared" si="77"/>
        <v>2.5658478186735256</v>
      </c>
      <c r="AA110" s="39">
        <f t="shared" ca="1" si="64"/>
        <v>0.28044242208720094</v>
      </c>
      <c r="AB110" s="39">
        <f t="shared" si="78"/>
        <v>7.0210032410311358</v>
      </c>
      <c r="AC110" s="15">
        <f t="shared" ca="1" si="66"/>
        <v>0.26980213413134346</v>
      </c>
      <c r="AD110" s="13"/>
    </row>
    <row r="111" spans="1:30">
      <c r="A111" s="36">
        <f t="shared" si="68"/>
        <v>2065</v>
      </c>
      <c r="B111" s="12"/>
      <c r="C111" s="12"/>
      <c r="D111" s="12"/>
      <c r="E111" s="12"/>
      <c r="F111" s="12"/>
      <c r="G111" s="12"/>
      <c r="H111" s="12"/>
      <c r="I111" s="16">
        <f t="shared" si="69"/>
        <v>584.80500799328092</v>
      </c>
      <c r="J111" s="39">
        <f t="shared" si="70"/>
        <v>5.0804153963176022</v>
      </c>
      <c r="K111" s="38"/>
      <c r="L111" s="39">
        <f t="shared" si="71"/>
        <v>2.7670110830581054</v>
      </c>
      <c r="M111" s="39">
        <f t="shared" ca="1" si="79"/>
        <v>1.1157547966101882</v>
      </c>
      <c r="N111" s="39">
        <f t="shared" si="72"/>
        <v>7.7887210847816704</v>
      </c>
      <c r="O111" s="39">
        <f t="shared" ca="1" si="58"/>
        <v>1.1101696111785941</v>
      </c>
      <c r="P111" s="16">
        <f t="shared" si="73"/>
        <v>494.23167425958809</v>
      </c>
      <c r="Q111" s="39">
        <v>1.9</v>
      </c>
      <c r="R111" s="38"/>
      <c r="S111" s="39">
        <f t="shared" si="74"/>
        <v>2.6939305749700528</v>
      </c>
      <c r="T111" s="39">
        <f t="shared" ca="1" si="60"/>
        <v>0.81229455535225703</v>
      </c>
      <c r="U111" s="39">
        <f t="shared" si="75"/>
        <v>7.5042509761773051</v>
      </c>
      <c r="V111" s="39">
        <f t="shared" ca="1" si="62"/>
        <v>0.79877991324565289</v>
      </c>
      <c r="W111" s="16">
        <f t="shared" si="76"/>
        <v>368.00000000000682</v>
      </c>
      <c r="X111" s="50">
        <v>0</v>
      </c>
      <c r="Y111" s="38"/>
      <c r="Z111" s="39">
        <f t="shared" si="77"/>
        <v>2.5658478186735256</v>
      </c>
      <c r="AA111" s="39">
        <f t="shared" ca="1" si="64"/>
        <v>0.28044242208720094</v>
      </c>
      <c r="AB111" s="39">
        <f t="shared" si="78"/>
        <v>7.0210032410311358</v>
      </c>
      <c r="AC111" s="15">
        <f t="shared" ca="1" si="66"/>
        <v>0.26980213413134346</v>
      </c>
      <c r="AD111" s="13"/>
    </row>
    <row r="112" spans="1:30">
      <c r="A112" s="36">
        <f t="shared" si="68"/>
        <v>2066</v>
      </c>
      <c r="B112" s="12"/>
      <c r="C112" s="12"/>
      <c r="D112" s="12"/>
      <c r="E112" s="12"/>
      <c r="F112" s="12"/>
      <c r="G112" s="12"/>
      <c r="H112" s="12"/>
      <c r="I112" s="16">
        <f t="shared" si="69"/>
        <v>589.96162962054325</v>
      </c>
      <c r="J112" s="39">
        <f t="shared" si="70"/>
        <v>5.1566216272623659</v>
      </c>
      <c r="K112" s="38"/>
      <c r="L112" s="39">
        <f t="shared" si="71"/>
        <v>2.7708237665811963</v>
      </c>
      <c r="M112" s="39">
        <f t="shared" ca="1" si="79"/>
        <v>1.1315866222505255</v>
      </c>
      <c r="N112" s="39">
        <f t="shared" si="72"/>
        <v>7.8037269107578373</v>
      </c>
      <c r="O112" s="39">
        <f t="shared" ca="1" si="58"/>
        <v>1.1265954481175871</v>
      </c>
      <c r="P112" s="16">
        <f t="shared" si="73"/>
        <v>496.13167425958807</v>
      </c>
      <c r="Q112" s="39">
        <v>1.9</v>
      </c>
      <c r="R112" s="38"/>
      <c r="S112" s="39">
        <f t="shared" si="74"/>
        <v>2.6955969543432632</v>
      </c>
      <c r="T112" s="39">
        <f t="shared" ca="1" si="60"/>
        <v>0.81921404592301728</v>
      </c>
      <c r="U112" s="39">
        <f t="shared" si="75"/>
        <v>7.5106690640155032</v>
      </c>
      <c r="V112" s="39">
        <f t="shared" ca="1" si="62"/>
        <v>0.80580534886364641</v>
      </c>
      <c r="W112" s="16">
        <f t="shared" si="76"/>
        <v>368.00000000000682</v>
      </c>
      <c r="X112" s="50">
        <v>0</v>
      </c>
      <c r="Y112" s="38"/>
      <c r="Z112" s="39">
        <f t="shared" si="77"/>
        <v>2.5658478186735256</v>
      </c>
      <c r="AA112" s="39">
        <f t="shared" ca="1" si="64"/>
        <v>0.28044242208720094</v>
      </c>
      <c r="AB112" s="39">
        <f t="shared" si="78"/>
        <v>7.0210032410311358</v>
      </c>
      <c r="AC112" s="15">
        <f t="shared" ca="1" si="66"/>
        <v>0.26980213413134346</v>
      </c>
      <c r="AD112" s="13"/>
    </row>
    <row r="113" spans="1:30">
      <c r="A113" s="36">
        <f t="shared" si="68"/>
        <v>2067</v>
      </c>
      <c r="B113" s="12"/>
      <c r="C113" s="12"/>
      <c r="D113" s="12"/>
      <c r="E113" s="12"/>
      <c r="F113" s="12"/>
      <c r="G113" s="12"/>
      <c r="H113" s="12"/>
      <c r="I113" s="16">
        <f t="shared" si="69"/>
        <v>595.19560057221452</v>
      </c>
      <c r="J113" s="39">
        <f t="shared" si="70"/>
        <v>5.2339709516713011</v>
      </c>
      <c r="K113" s="38"/>
      <c r="L113" s="39">
        <f t="shared" si="71"/>
        <v>2.7746597124331984</v>
      </c>
      <c r="M113" s="39">
        <f t="shared" ca="1" si="79"/>
        <v>1.1475150426208161</v>
      </c>
      <c r="N113" s="39">
        <f t="shared" si="72"/>
        <v>7.8188403634798727</v>
      </c>
      <c r="O113" s="39">
        <f t="shared" ca="1" si="58"/>
        <v>1.1431390965906278</v>
      </c>
      <c r="P113" s="16">
        <f t="shared" si="73"/>
        <v>498.03167425958804</v>
      </c>
      <c r="Q113" s="39">
        <v>1.9</v>
      </c>
      <c r="R113" s="38"/>
      <c r="S113" s="39">
        <f t="shared" si="74"/>
        <v>2.6972569642832447</v>
      </c>
      <c r="T113" s="39">
        <f t="shared" ca="1" si="60"/>
        <v>0.82610708799478838</v>
      </c>
      <c r="U113" s="39">
        <f t="shared" si="75"/>
        <v>7.5170658567332236</v>
      </c>
      <c r="V113" s="39">
        <f t="shared" ca="1" si="62"/>
        <v>0.81280747419021593</v>
      </c>
      <c r="W113" s="16">
        <f t="shared" si="76"/>
        <v>368.00000000000682</v>
      </c>
      <c r="X113" s="50">
        <v>0</v>
      </c>
      <c r="Y113" s="38"/>
      <c r="Z113" s="39">
        <f t="shared" si="77"/>
        <v>2.5658478186735256</v>
      </c>
      <c r="AA113" s="39">
        <f t="shared" ca="1" si="64"/>
        <v>0.28044242208720094</v>
      </c>
      <c r="AB113" s="39">
        <f t="shared" si="78"/>
        <v>7.0210032410311358</v>
      </c>
      <c r="AC113" s="15">
        <f t="shared" ca="1" si="66"/>
        <v>0.26980213413134346</v>
      </c>
      <c r="AD113" s="13"/>
    </row>
    <row r="114" spans="1:30">
      <c r="A114" s="36">
        <f t="shared" si="68"/>
        <v>2068</v>
      </c>
      <c r="B114" s="12"/>
      <c r="C114" s="12"/>
      <c r="D114" s="12"/>
      <c r="E114" s="12"/>
      <c r="F114" s="12"/>
      <c r="G114" s="12"/>
      <c r="H114" s="12"/>
      <c r="I114" s="16">
        <f t="shared" si="69"/>
        <v>600.50808108816091</v>
      </c>
      <c r="J114" s="39">
        <f t="shared" si="70"/>
        <v>5.3124805159463699</v>
      </c>
      <c r="K114" s="38"/>
      <c r="L114" s="39">
        <f t="shared" si="71"/>
        <v>2.7785188561159133</v>
      </c>
      <c r="M114" s="39">
        <f t="shared" ca="1" si="79"/>
        <v>1.1635397898980882</v>
      </c>
      <c r="N114" s="39">
        <f t="shared" si="72"/>
        <v>7.8340614201875933</v>
      </c>
      <c r="O114" s="39">
        <f t="shared" ca="1" si="58"/>
        <v>1.1598005316837228</v>
      </c>
      <c r="P114" s="16">
        <f t="shared" si="73"/>
        <v>499.93167425958802</v>
      </c>
      <c r="Q114" s="39">
        <v>1.9</v>
      </c>
      <c r="R114" s="38"/>
      <c r="S114" s="39">
        <f t="shared" si="74"/>
        <v>2.6989106532966569</v>
      </c>
      <c r="T114" s="39">
        <f t="shared" ca="1" si="60"/>
        <v>0.83297388298711417</v>
      </c>
      <c r="U114" s="39">
        <f t="shared" si="75"/>
        <v>7.5234414998425585</v>
      </c>
      <c r="V114" s="39">
        <f t="shared" ca="1" si="62"/>
        <v>0.81978644850735649</v>
      </c>
      <c r="W114" s="16">
        <f t="shared" si="76"/>
        <v>368.00000000000682</v>
      </c>
      <c r="X114" s="50">
        <v>0</v>
      </c>
      <c r="Y114" s="38"/>
      <c r="Z114" s="39">
        <f t="shared" si="77"/>
        <v>2.5658478186735256</v>
      </c>
      <c r="AA114" s="39">
        <f t="shared" ca="1" si="64"/>
        <v>0.28044242208720094</v>
      </c>
      <c r="AB114" s="39">
        <f t="shared" si="78"/>
        <v>7.0210032410311358</v>
      </c>
      <c r="AC114" s="15">
        <f t="shared" ca="1" si="66"/>
        <v>0.26980213413134346</v>
      </c>
      <c r="AD114" s="13"/>
    </row>
    <row r="115" spans="1:30">
      <c r="A115" s="36">
        <f t="shared" si="68"/>
        <v>2069</v>
      </c>
      <c r="B115" s="12"/>
      <c r="C115" s="12"/>
      <c r="D115" s="12"/>
      <c r="E115" s="12"/>
      <c r="F115" s="12"/>
      <c r="G115" s="12"/>
      <c r="H115" s="12"/>
      <c r="I115" s="16">
        <f t="shared" si="69"/>
        <v>605.9002488118465</v>
      </c>
      <c r="J115" s="39">
        <f t="shared" si="70"/>
        <v>5.3921677236855654</v>
      </c>
      <c r="K115" s="38"/>
      <c r="L115" s="39">
        <f t="shared" si="71"/>
        <v>2.7824011308388137</v>
      </c>
      <c r="M115" s="39">
        <f t="shared" ca="1" si="79"/>
        <v>1.1796605867406802</v>
      </c>
      <c r="N115" s="39">
        <f t="shared" si="72"/>
        <v>7.8493900472364455</v>
      </c>
      <c r="O115" s="39">
        <f t="shared" ca="1" si="58"/>
        <v>1.1765797165685123</v>
      </c>
      <c r="P115" s="16">
        <f t="shared" si="73"/>
        <v>501.831674259588</v>
      </c>
      <c r="Q115" s="39">
        <v>1.9</v>
      </c>
      <c r="R115" s="38"/>
      <c r="S115" s="39">
        <f t="shared" si="74"/>
        <v>2.7005580693381552</v>
      </c>
      <c r="T115" s="39">
        <f t="shared" ca="1" si="60"/>
        <v>0.83981463002739087</v>
      </c>
      <c r="U115" s="39">
        <f t="shared" si="75"/>
        <v>7.5297961373282067</v>
      </c>
      <c r="V115" s="39">
        <f t="shared" ca="1" si="62"/>
        <v>0.82674242942513143</v>
      </c>
      <c r="W115" s="16">
        <f t="shared" si="76"/>
        <v>368.00000000000682</v>
      </c>
      <c r="X115" s="50">
        <v>0</v>
      </c>
      <c r="Y115" s="38"/>
      <c r="Z115" s="39">
        <f t="shared" si="77"/>
        <v>2.5658478186735256</v>
      </c>
      <c r="AA115" s="39">
        <f t="shared" ca="1" si="64"/>
        <v>0.28044242208720094</v>
      </c>
      <c r="AB115" s="39">
        <f t="shared" si="78"/>
        <v>7.0210032410311358</v>
      </c>
      <c r="AC115" s="15">
        <f t="shared" ca="1" si="66"/>
        <v>0.26980213413134346</v>
      </c>
      <c r="AD115" s="13"/>
    </row>
    <row r="116" spans="1:30">
      <c r="A116" s="36">
        <f t="shared" si="68"/>
        <v>2070</v>
      </c>
      <c r="B116" s="12"/>
      <c r="C116" s="12"/>
      <c r="D116" s="12"/>
      <c r="E116" s="12"/>
      <c r="F116" s="12"/>
      <c r="G116" s="12"/>
      <c r="H116" s="12"/>
      <c r="I116" s="16">
        <f t="shared" si="69"/>
        <v>611.37329905138733</v>
      </c>
      <c r="J116" s="39">
        <f t="shared" si="70"/>
        <v>5.4730502395408482</v>
      </c>
      <c r="K116" s="38"/>
      <c r="L116" s="39">
        <f t="shared" si="71"/>
        <v>2.7863064675469849</v>
      </c>
      <c r="M116" s="39">
        <f t="shared" ca="1" si="79"/>
        <v>1.1958771464042661</v>
      </c>
      <c r="N116" s="39">
        <f t="shared" si="72"/>
        <v>7.8648262001103966</v>
      </c>
      <c r="O116" s="39">
        <f t="shared" ca="1" si="58"/>
        <v>1.1934766025163828</v>
      </c>
      <c r="P116" s="16">
        <f t="shared" si="73"/>
        <v>503.73167425958798</v>
      </c>
      <c r="Q116" s="39">
        <v>1.9</v>
      </c>
      <c r="R116" s="38"/>
      <c r="S116" s="39">
        <f t="shared" si="74"/>
        <v>2.7021992598187325</v>
      </c>
      <c r="T116" s="39">
        <f t="shared" ca="1" si="60"/>
        <v>0.84662952598550523</v>
      </c>
      <c r="U116" s="39">
        <f t="shared" si="75"/>
        <v>7.5361299116692484</v>
      </c>
      <c r="V116" s="39">
        <f t="shared" ca="1" si="62"/>
        <v>0.83367557290550798</v>
      </c>
      <c r="W116" s="16">
        <f t="shared" si="76"/>
        <v>368.00000000000682</v>
      </c>
      <c r="X116" s="50">
        <v>0</v>
      </c>
      <c r="Y116" s="38"/>
      <c r="Z116" s="39">
        <f t="shared" si="77"/>
        <v>2.5658478186735256</v>
      </c>
      <c r="AA116" s="39">
        <f t="shared" ca="1" si="64"/>
        <v>0.28044242208720094</v>
      </c>
      <c r="AB116" s="39">
        <f t="shared" si="78"/>
        <v>7.0210032410311358</v>
      </c>
      <c r="AC116" s="15">
        <f t="shared" ca="1" si="66"/>
        <v>0.26980213413134346</v>
      </c>
      <c r="AD116" s="13"/>
    </row>
    <row r="117" spans="1:30">
      <c r="A117" s="36">
        <f t="shared" si="68"/>
        <v>2071</v>
      </c>
      <c r="B117" s="12"/>
      <c r="C117" s="12"/>
      <c r="D117" s="12"/>
      <c r="E117" s="12"/>
      <c r="F117" s="12"/>
      <c r="G117" s="12"/>
      <c r="H117" s="12"/>
      <c r="I117" s="16">
        <f t="shared" si="69"/>
        <v>616.92844504452125</v>
      </c>
      <c r="J117" s="39">
        <f t="shared" si="70"/>
        <v>5.5551459931339604</v>
      </c>
      <c r="K117" s="38"/>
      <c r="L117" s="39">
        <f t="shared" si="71"/>
        <v>2.7902347949498854</v>
      </c>
      <c r="M117" s="39">
        <f t="shared" ca="1" si="79"/>
        <v>1.2121891728612801</v>
      </c>
      <c r="N117" s="39">
        <f t="shared" si="72"/>
        <v>7.8803698234389854</v>
      </c>
      <c r="O117" s="39">
        <f t="shared" ca="1" si="58"/>
        <v>1.2104911289171312</v>
      </c>
      <c r="P117" s="16">
        <f t="shared" si="73"/>
        <v>505.63167425958795</v>
      </c>
      <c r="Q117" s="39">
        <v>1.9</v>
      </c>
      <c r="R117" s="38"/>
      <c r="S117" s="39">
        <f t="shared" si="74"/>
        <v>2.7038342716139083</v>
      </c>
      <c r="T117" s="39">
        <f t="shared" ca="1" si="60"/>
        <v>0.85341876550783857</v>
      </c>
      <c r="U117" s="39">
        <f t="shared" si="75"/>
        <v>7.5424429638605091</v>
      </c>
      <c r="V117" s="39">
        <f t="shared" ca="1" si="62"/>
        <v>0.84058603328574277</v>
      </c>
      <c r="W117" s="16">
        <f t="shared" si="76"/>
        <v>368.00000000000682</v>
      </c>
      <c r="X117" s="50">
        <v>0</v>
      </c>
      <c r="Y117" s="38"/>
      <c r="Z117" s="39">
        <f t="shared" si="77"/>
        <v>2.5658478186735256</v>
      </c>
      <c r="AA117" s="39">
        <f t="shared" ca="1" si="64"/>
        <v>0.28044242208720094</v>
      </c>
      <c r="AB117" s="39">
        <f t="shared" si="78"/>
        <v>7.0210032410311358</v>
      </c>
      <c r="AC117" s="15">
        <f t="shared" ca="1" si="66"/>
        <v>0.26980213413134346</v>
      </c>
      <c r="AD117" s="13"/>
    </row>
    <row r="118" spans="1:30">
      <c r="A118" s="36">
        <f t="shared" si="68"/>
        <v>2072</v>
      </c>
      <c r="B118" s="12"/>
      <c r="C118" s="12"/>
      <c r="D118" s="12"/>
      <c r="E118" s="12"/>
      <c r="F118" s="12"/>
      <c r="G118" s="12"/>
      <c r="H118" s="12"/>
      <c r="I118" s="16">
        <f t="shared" si="69"/>
        <v>622.56691822755226</v>
      </c>
      <c r="J118" s="39">
        <f t="shared" si="70"/>
        <v>5.6384731830309693</v>
      </c>
      <c r="K118" s="38"/>
      <c r="L118" s="39">
        <f t="shared" si="71"/>
        <v>2.7941860395508979</v>
      </c>
      <c r="M118" s="39">
        <f t="shared" ca="1" si="79"/>
        <v>1.2285963609236248</v>
      </c>
      <c r="N118" s="39">
        <f t="shared" si="72"/>
        <v>7.8960208510185144</v>
      </c>
      <c r="O118" s="39">
        <f t="shared" ca="1" si="58"/>
        <v>1.2276232233021609</v>
      </c>
      <c r="P118" s="16">
        <f t="shared" si="73"/>
        <v>507.53167425958793</v>
      </c>
      <c r="Q118" s="39">
        <v>1.9</v>
      </c>
      <c r="R118" s="38"/>
      <c r="S118" s="39">
        <f t="shared" si="74"/>
        <v>2.7054631510717622</v>
      </c>
      <c r="T118" s="39">
        <f t="shared" ca="1" si="60"/>
        <v>0.86018254105062553</v>
      </c>
      <c r="U118" s="39">
        <f t="shared" si="75"/>
        <v>7.5487354334335564</v>
      </c>
      <c r="V118" s="39">
        <f t="shared" ca="1" si="62"/>
        <v>0.84747396330136537</v>
      </c>
      <c r="W118" s="16">
        <f t="shared" si="76"/>
        <v>368.00000000000682</v>
      </c>
      <c r="X118" s="50">
        <v>0</v>
      </c>
      <c r="Y118" s="38"/>
      <c r="Z118" s="39">
        <f t="shared" si="77"/>
        <v>2.5658478186735256</v>
      </c>
      <c r="AA118" s="39">
        <f t="shared" ca="1" si="64"/>
        <v>0.28044242208720094</v>
      </c>
      <c r="AB118" s="39">
        <f t="shared" si="78"/>
        <v>7.0210032410311358</v>
      </c>
      <c r="AC118" s="15">
        <f t="shared" ca="1" si="66"/>
        <v>0.26980213413134346</v>
      </c>
      <c r="AD118" s="13"/>
    </row>
    <row r="119" spans="1:30">
      <c r="A119" s="36">
        <f t="shared" si="68"/>
        <v>2073</v>
      </c>
      <c r="B119" s="12"/>
      <c r="C119" s="12"/>
      <c r="D119" s="12"/>
      <c r="E119" s="12"/>
      <c r="F119" s="12"/>
      <c r="G119" s="12"/>
      <c r="H119" s="12"/>
      <c r="I119" s="16">
        <f t="shared" si="69"/>
        <v>628.28996850832868</v>
      </c>
      <c r="J119" s="39">
        <f t="shared" si="70"/>
        <v>5.723050280776433</v>
      </c>
      <c r="K119" s="38"/>
      <c r="L119" s="39">
        <f t="shared" si="71"/>
        <v>2.7981601256776494</v>
      </c>
      <c r="M119" s="39">
        <f t="shared" ca="1" si="79"/>
        <v>1.2450983963685718</v>
      </c>
      <c r="N119" s="39">
        <f t="shared" si="72"/>
        <v>7.911779205837373</v>
      </c>
      <c r="O119" s="39">
        <f t="shared" ca="1" si="58"/>
        <v>1.2448728013722035</v>
      </c>
      <c r="P119" s="16">
        <f t="shared" si="73"/>
        <v>509.43167425958791</v>
      </c>
      <c r="Q119" s="39">
        <v>1.9</v>
      </c>
      <c r="R119" s="38"/>
      <c r="S119" s="39">
        <f t="shared" si="74"/>
        <v>2.707085944020815</v>
      </c>
      <c r="T119" s="39">
        <f t="shared" ca="1" si="60"/>
        <v>0.86692104291268035</v>
      </c>
      <c r="U119" s="39">
        <f t="shared" si="75"/>
        <v>7.5550074584773084</v>
      </c>
      <c r="V119" s="39">
        <f t="shared" ca="1" si="62"/>
        <v>0.85433951410873699</v>
      </c>
      <c r="W119" s="16">
        <f t="shared" si="76"/>
        <v>368.00000000000682</v>
      </c>
      <c r="X119" s="50">
        <v>0</v>
      </c>
      <c r="Y119" s="38"/>
      <c r="Z119" s="39">
        <f t="shared" si="77"/>
        <v>2.5658478186735256</v>
      </c>
      <c r="AA119" s="39">
        <f t="shared" ca="1" si="64"/>
        <v>0.28044242208720094</v>
      </c>
      <c r="AB119" s="39">
        <f t="shared" si="78"/>
        <v>7.0210032410311358</v>
      </c>
      <c r="AC119" s="15">
        <f t="shared" ca="1" si="66"/>
        <v>0.26980213413134346</v>
      </c>
      <c r="AD119" s="13"/>
    </row>
    <row r="120" spans="1:30">
      <c r="A120" s="36">
        <f t="shared" si="68"/>
        <v>2074</v>
      </c>
      <c r="B120" s="12"/>
      <c r="C120" s="12"/>
      <c r="D120" s="12"/>
      <c r="E120" s="12"/>
      <c r="F120" s="12"/>
      <c r="G120" s="12"/>
      <c r="H120" s="12"/>
      <c r="I120" s="16">
        <f t="shared" si="69"/>
        <v>634.09886454331672</v>
      </c>
      <c r="J120" s="39">
        <f t="shared" si="70"/>
        <v>5.8088960349880789</v>
      </c>
      <c r="K120" s="38"/>
      <c r="L120" s="39">
        <f t="shared" si="71"/>
        <v>2.8021569755130717</v>
      </c>
      <c r="M120" s="39">
        <f t="shared" ca="1" si="79"/>
        <v>1.2616949560677411</v>
      </c>
      <c r="N120" s="39">
        <f t="shared" si="72"/>
        <v>7.927644800105476</v>
      </c>
      <c r="O120" s="39">
        <f t="shared" ca="1" si="58"/>
        <v>1.2622397670295413</v>
      </c>
      <c r="P120" s="16">
        <f t="shared" si="73"/>
        <v>511.33167425958788</v>
      </c>
      <c r="Q120" s="39">
        <v>1.9</v>
      </c>
      <c r="R120" s="38"/>
      <c r="S120" s="39">
        <f t="shared" si="74"/>
        <v>2.7087026957777685</v>
      </c>
      <c r="T120" s="39">
        <f t="shared" ca="1" si="60"/>
        <v>0.87363445926753291</v>
      </c>
      <c r="U120" s="39">
        <f t="shared" si="75"/>
        <v>7.5612591756582841</v>
      </c>
      <c r="V120" s="39">
        <f t="shared" ca="1" si="62"/>
        <v>0.86118283530721718</v>
      </c>
      <c r="W120" s="16">
        <f t="shared" si="76"/>
        <v>368.00000000000682</v>
      </c>
      <c r="X120" s="50">
        <v>0</v>
      </c>
      <c r="Y120" s="38"/>
      <c r="Z120" s="39">
        <f t="shared" si="77"/>
        <v>2.5658478186735256</v>
      </c>
      <c r="AA120" s="39">
        <f t="shared" ca="1" si="64"/>
        <v>0.28044242208720094</v>
      </c>
      <c r="AB120" s="39">
        <f t="shared" si="78"/>
        <v>7.0210032410311358</v>
      </c>
      <c r="AC120" s="15">
        <f t="shared" ca="1" si="66"/>
        <v>0.26980213413134346</v>
      </c>
      <c r="AD120" s="13"/>
    </row>
    <row r="121" spans="1:30">
      <c r="A121" s="36">
        <f t="shared" si="68"/>
        <v>2075</v>
      </c>
      <c r="B121" s="12"/>
      <c r="C121" s="12"/>
      <c r="D121" s="12"/>
      <c r="E121" s="12"/>
      <c r="F121" s="12"/>
      <c r="G121" s="12"/>
      <c r="H121" s="12"/>
      <c r="I121" s="16">
        <f t="shared" si="69"/>
        <v>639.99489401882965</v>
      </c>
      <c r="J121" s="39">
        <f t="shared" si="70"/>
        <v>5.8960294755128997</v>
      </c>
      <c r="K121" s="38"/>
      <c r="L121" s="39">
        <f t="shared" si="71"/>
        <v>2.8061765091271798</v>
      </c>
      <c r="M121" s="39">
        <f t="shared" ca="1" si="79"/>
        <v>1.2783857081190531</v>
      </c>
      <c r="N121" s="39">
        <f t="shared" si="72"/>
        <v>7.9436175352877791</v>
      </c>
      <c r="O121" s="39">
        <f t="shared" ca="1" si="58"/>
        <v>1.2797240124146958</v>
      </c>
      <c r="P121" s="16">
        <f t="shared" si="73"/>
        <v>513.23167425958786</v>
      </c>
      <c r="Q121" s="39">
        <v>1.9</v>
      </c>
      <c r="R121" s="38"/>
      <c r="S121" s="39">
        <f t="shared" si="74"/>
        <v>2.7103134511550966</v>
      </c>
      <c r="T121" s="39">
        <f t="shared" ca="1" si="60"/>
        <v>0.88032297619495437</v>
      </c>
      <c r="U121" s="39">
        <f t="shared" si="75"/>
        <v>7.5674907202404835</v>
      </c>
      <c r="V121" s="39">
        <f t="shared" ca="1" si="62"/>
        <v>0.86800407496092524</v>
      </c>
      <c r="W121" s="16">
        <f t="shared" si="76"/>
        <v>368.00000000000682</v>
      </c>
      <c r="X121" s="50">
        <v>0</v>
      </c>
      <c r="Y121" s="38"/>
      <c r="Z121" s="39">
        <f t="shared" si="77"/>
        <v>2.5658478186735256</v>
      </c>
      <c r="AA121" s="39">
        <f t="shared" ca="1" si="64"/>
        <v>0.28044242208720094</v>
      </c>
      <c r="AB121" s="39">
        <f t="shared" si="78"/>
        <v>7.0210032410311358</v>
      </c>
      <c r="AC121" s="15">
        <f t="shared" ca="1" si="66"/>
        <v>0.26980213413134346</v>
      </c>
      <c r="AD121" s="13"/>
    </row>
    <row r="122" spans="1:30">
      <c r="A122" s="36">
        <f t="shared" si="68"/>
        <v>2076</v>
      </c>
      <c r="B122" s="12"/>
      <c r="C122" s="12"/>
      <c r="D122" s="12"/>
      <c r="E122" s="12"/>
      <c r="F122" s="12"/>
      <c r="G122" s="12"/>
      <c r="H122" s="12"/>
      <c r="I122" s="16">
        <f t="shared" si="69"/>
        <v>645.97936393647524</v>
      </c>
      <c r="J122" s="39">
        <f t="shared" si="70"/>
        <v>5.9844699176455922</v>
      </c>
      <c r="K122" s="38"/>
      <c r="L122" s="39">
        <f t="shared" si="71"/>
        <v>2.810218644509535</v>
      </c>
      <c r="M122" s="39">
        <f t="shared" ca="1" si="79"/>
        <v>1.2951703119815332</v>
      </c>
      <c r="N122" s="39">
        <f t="shared" si="72"/>
        <v>7.9596973021418647</v>
      </c>
      <c r="O122" s="39">
        <f t="shared" ca="1" si="58"/>
        <v>1.2973254179475686</v>
      </c>
      <c r="P122" s="16">
        <f t="shared" si="73"/>
        <v>515.13167425958784</v>
      </c>
      <c r="Q122" s="39">
        <v>1.9</v>
      </c>
      <c r="R122" s="38"/>
      <c r="S122" s="39">
        <f t="shared" si="74"/>
        <v>2.711918254468499</v>
      </c>
      <c r="T122" s="39">
        <f t="shared" ca="1" si="60"/>
        <v>0.88698677771190415</v>
      </c>
      <c r="U122" s="39">
        <f t="shared" si="75"/>
        <v>7.5737022261049276</v>
      </c>
      <c r="V122" s="39">
        <f t="shared" ca="1" si="62"/>
        <v>0.87480337962012922</v>
      </c>
      <c r="W122" s="16">
        <f t="shared" si="76"/>
        <v>368.00000000000682</v>
      </c>
      <c r="X122" s="50">
        <v>0</v>
      </c>
      <c r="Y122" s="38"/>
      <c r="Z122" s="39">
        <f t="shared" si="77"/>
        <v>2.5658478186735256</v>
      </c>
      <c r="AA122" s="39">
        <f t="shared" ca="1" si="64"/>
        <v>0.28044242208720094</v>
      </c>
      <c r="AB122" s="39">
        <f t="shared" si="78"/>
        <v>7.0210032410311358</v>
      </c>
      <c r="AC122" s="15">
        <f t="shared" ca="1" si="66"/>
        <v>0.26980213413134346</v>
      </c>
      <c r="AD122" s="13"/>
    </row>
    <row r="123" spans="1:30">
      <c r="A123" s="36">
        <f t="shared" si="68"/>
        <v>2077</v>
      </c>
      <c r="B123" s="12"/>
      <c r="C123" s="12"/>
      <c r="D123" s="12"/>
      <c r="E123" s="12"/>
      <c r="F123" s="12"/>
      <c r="G123" s="12"/>
      <c r="H123" s="12"/>
      <c r="I123" s="16">
        <f t="shared" si="69"/>
        <v>652.05360090288548</v>
      </c>
      <c r="J123" s="39">
        <f t="shared" si="70"/>
        <v>6.0742369664102753</v>
      </c>
      <c r="K123" s="38"/>
      <c r="L123" s="39">
        <f t="shared" si="71"/>
        <v>2.8142832976023726</v>
      </c>
      <c r="M123" s="39">
        <f t="shared" ca="1" si="79"/>
        <v>1.3120484186128685</v>
      </c>
      <c r="N123" s="39">
        <f t="shared" si="72"/>
        <v>7.9758839807595621</v>
      </c>
      <c r="O123" s="39">
        <f t="shared" ca="1" si="58"/>
        <v>1.3150438523730021</v>
      </c>
      <c r="P123" s="16">
        <f t="shared" si="73"/>
        <v>517.03167425958782</v>
      </c>
      <c r="Q123" s="39">
        <v>1.9</v>
      </c>
      <c r="R123" s="38"/>
      <c r="S123" s="39">
        <f t="shared" si="74"/>
        <v>2.713517149544217</v>
      </c>
      <c r="T123" s="39">
        <f t="shared" ca="1" si="60"/>
        <v>0.89362604580290983</v>
      </c>
      <c r="U123" s="39">
        <f t="shared" si="75"/>
        <v>7.5798938257688446</v>
      </c>
      <c r="V123" s="39">
        <f t="shared" ca="1" si="62"/>
        <v>0.88158089434224807</v>
      </c>
      <c r="W123" s="16">
        <f t="shared" si="76"/>
        <v>368.00000000000682</v>
      </c>
      <c r="X123" s="50">
        <v>0</v>
      </c>
      <c r="Y123" s="38"/>
      <c r="Z123" s="39">
        <f t="shared" si="77"/>
        <v>2.5658478186735256</v>
      </c>
      <c r="AA123" s="39">
        <f t="shared" ca="1" si="64"/>
        <v>0.28044242208720094</v>
      </c>
      <c r="AB123" s="39">
        <f t="shared" si="78"/>
        <v>7.0210032410311358</v>
      </c>
      <c r="AC123" s="15">
        <f t="shared" ca="1" si="66"/>
        <v>0.26980213413134346</v>
      </c>
      <c r="AD123" s="13"/>
    </row>
    <row r="124" spans="1:30">
      <c r="A124" s="36">
        <f t="shared" si="68"/>
        <v>2078</v>
      </c>
      <c r="B124" s="12"/>
      <c r="C124" s="12"/>
      <c r="D124" s="12"/>
      <c r="E124" s="12"/>
      <c r="F124" s="12"/>
      <c r="G124" s="12"/>
      <c r="H124" s="12"/>
      <c r="I124" s="16">
        <f t="shared" si="69"/>
        <v>658.21895142379185</v>
      </c>
      <c r="J124" s="39">
        <f t="shared" si="70"/>
        <v>6.1653505209064292</v>
      </c>
      <c r="K124" s="38"/>
      <c r="L124" s="39">
        <f t="shared" si="71"/>
        <v>2.8183703823343649</v>
      </c>
      <c r="M124" s="39">
        <f t="shared" ca="1" si="79"/>
        <v>1.3290196706096062</v>
      </c>
      <c r="N124" s="39">
        <f t="shared" si="72"/>
        <v>7.9921774406125685</v>
      </c>
      <c r="O124" s="39">
        <f t="shared" ca="1" si="58"/>
        <v>1.3328791728107161</v>
      </c>
      <c r="P124" s="16">
        <f t="shared" si="73"/>
        <v>518.93167425958779</v>
      </c>
      <c r="Q124" s="39">
        <v>1.9</v>
      </c>
      <c r="R124" s="38"/>
      <c r="S124" s="39">
        <f t="shared" si="74"/>
        <v>2.715110179726214</v>
      </c>
      <c r="T124" s="39">
        <f t="shared" ca="1" si="60"/>
        <v>0.90024096044988444</v>
      </c>
      <c r="U124" s="39">
        <f t="shared" si="75"/>
        <v>7.5860656504045227</v>
      </c>
      <c r="V124" s="39">
        <f t="shared" ca="1" si="62"/>
        <v>0.88833676271248774</v>
      </c>
      <c r="W124" s="16">
        <f t="shared" si="76"/>
        <v>368.00000000000682</v>
      </c>
      <c r="X124" s="50">
        <v>0</v>
      </c>
      <c r="Y124" s="38"/>
      <c r="Z124" s="39">
        <f t="shared" si="77"/>
        <v>2.5658478186735256</v>
      </c>
      <c r="AA124" s="39">
        <f t="shared" ca="1" si="64"/>
        <v>0.28044242208720094</v>
      </c>
      <c r="AB124" s="39">
        <f t="shared" si="78"/>
        <v>7.0210032410311358</v>
      </c>
      <c r="AC124" s="15">
        <f t="shared" ca="1" si="66"/>
        <v>0.26980213413134346</v>
      </c>
      <c r="AD124" s="13"/>
    </row>
    <row r="125" spans="1:30">
      <c r="A125" s="36">
        <f t="shared" si="68"/>
        <v>2079</v>
      </c>
      <c r="B125" s="12"/>
      <c r="C125" s="12"/>
      <c r="D125" s="12"/>
      <c r="E125" s="12"/>
      <c r="F125" s="12"/>
      <c r="G125" s="12"/>
      <c r="H125" s="12"/>
      <c r="I125" s="16">
        <f t="shared" si="69"/>
        <v>664.47678220251191</v>
      </c>
      <c r="J125" s="39">
        <f t="shared" si="70"/>
        <v>6.2578307787200247</v>
      </c>
      <c r="K125" s="38"/>
      <c r="L125" s="39">
        <f t="shared" si="71"/>
        <v>2.8224798106549844</v>
      </c>
      <c r="M125" s="39">
        <f t="shared" ca="1" si="79"/>
        <v>1.3460837023498462</v>
      </c>
      <c r="N125" s="39">
        <f t="shared" si="72"/>
        <v>8.0085775406020367</v>
      </c>
      <c r="O125" s="39">
        <f t="shared" ca="1" si="58"/>
        <v>1.3508312248095888</v>
      </c>
      <c r="P125" s="16">
        <f t="shared" si="73"/>
        <v>520.83167425958777</v>
      </c>
      <c r="Q125" s="39">
        <v>1.9</v>
      </c>
      <c r="R125" s="38"/>
      <c r="S125" s="39">
        <f t="shared" si="74"/>
        <v>2.7166973878832272</v>
      </c>
      <c r="T125" s="39">
        <f t="shared" ca="1" si="60"/>
        <v>0.90683169966140498</v>
      </c>
      <c r="U125" s="39">
        <f t="shared" si="75"/>
        <v>7.5922178298578347</v>
      </c>
      <c r="V125" s="39">
        <f t="shared" ca="1" si="62"/>
        <v>0.8950711268641196</v>
      </c>
      <c r="W125" s="16">
        <f t="shared" si="76"/>
        <v>368.00000000000682</v>
      </c>
      <c r="X125" s="50">
        <v>0</v>
      </c>
      <c r="Y125" s="38"/>
      <c r="Z125" s="39">
        <f t="shared" si="77"/>
        <v>2.5658478186735256</v>
      </c>
      <c r="AA125" s="39">
        <f t="shared" ca="1" si="64"/>
        <v>0.28044242208720094</v>
      </c>
      <c r="AB125" s="39">
        <f t="shared" si="78"/>
        <v>7.0210032410311358</v>
      </c>
      <c r="AC125" s="15">
        <f t="shared" ca="1" si="66"/>
        <v>0.26980213413134346</v>
      </c>
      <c r="AD125" s="13"/>
    </row>
    <row r="126" spans="1:30">
      <c r="A126" s="36">
        <f t="shared" si="68"/>
        <v>2080</v>
      </c>
      <c r="B126" s="12"/>
      <c r="C126" s="12"/>
      <c r="D126" s="12"/>
      <c r="E126" s="12"/>
      <c r="F126" s="12"/>
      <c r="G126" s="12"/>
      <c r="H126" s="12"/>
      <c r="I126" s="16">
        <f t="shared" si="69"/>
        <v>670.82848044291279</v>
      </c>
      <c r="J126" s="39">
        <f t="shared" si="70"/>
        <v>6.3516982404008244</v>
      </c>
      <c r="K126" s="38"/>
      <c r="L126" s="39">
        <f t="shared" si="71"/>
        <v>2.8266114925694548</v>
      </c>
      <c r="M126" s="39">
        <f t="shared" ca="1" si="79"/>
        <v>1.3632401401383674</v>
      </c>
      <c r="N126" s="39">
        <f t="shared" si="72"/>
        <v>8.0250841291121038</v>
      </c>
      <c r="O126" s="39">
        <f t="shared" ca="1" si="58"/>
        <v>1.3688998424062506</v>
      </c>
      <c r="P126" s="16">
        <f t="shared" si="73"/>
        <v>522.73167425958775</v>
      </c>
      <c r="Q126" s="39">
        <v>1.9</v>
      </c>
      <c r="R126" s="38"/>
      <c r="S126" s="39">
        <f t="shared" si="74"/>
        <v>2.7182788164156895</v>
      </c>
      <c r="T126" s="39">
        <f t="shared" ca="1" si="60"/>
        <v>0.91339843950145849</v>
      </c>
      <c r="U126" s="39">
        <f t="shared" si="75"/>
        <v>7.5983504926664347</v>
      </c>
      <c r="V126" s="39">
        <f t="shared" ca="1" si="62"/>
        <v>0.90178412749839865</v>
      </c>
      <c r="W126" s="16">
        <f t="shared" si="76"/>
        <v>368.00000000000682</v>
      </c>
      <c r="X126" s="50">
        <v>0</v>
      </c>
      <c r="Y126" s="38"/>
      <c r="Z126" s="39">
        <f t="shared" si="77"/>
        <v>2.5658478186735256</v>
      </c>
      <c r="AA126" s="39">
        <f t="shared" ca="1" si="64"/>
        <v>0.28044242208720094</v>
      </c>
      <c r="AB126" s="39">
        <f t="shared" si="78"/>
        <v>7.0210032410311358</v>
      </c>
      <c r="AC126" s="15">
        <f t="shared" ca="1" si="66"/>
        <v>0.26980213413134346</v>
      </c>
      <c r="AD126" s="13"/>
    </row>
    <row r="127" spans="1:30">
      <c r="A127" s="36">
        <f t="shared" si="68"/>
        <v>2081</v>
      </c>
      <c r="B127" s="12"/>
      <c r="C127" s="12"/>
      <c r="D127" s="12"/>
      <c r="E127" s="12"/>
      <c r="F127" s="12"/>
      <c r="G127" s="12"/>
      <c r="H127" s="12"/>
      <c r="I127" s="16">
        <f t="shared" si="69"/>
        <v>677.27545415691964</v>
      </c>
      <c r="J127" s="39">
        <f t="shared" si="70"/>
        <v>6.4469737140068366</v>
      </c>
      <c r="K127" s="38"/>
      <c r="L127" s="39">
        <f t="shared" si="71"/>
        <v>2.8307653361742435</v>
      </c>
      <c r="M127" s="39">
        <f t="shared" ca="1" si="79"/>
        <v>1.3804886023540124</v>
      </c>
      <c r="N127" s="39">
        <f t="shared" si="72"/>
        <v>8.0416970440672984</v>
      </c>
      <c r="O127" s="39">
        <f t="shared" ca="1" si="58"/>
        <v>1.3870848481879243</v>
      </c>
      <c r="P127" s="16">
        <f t="shared" si="73"/>
        <v>524.63167425958773</v>
      </c>
      <c r="Q127" s="39">
        <v>1.9</v>
      </c>
      <c r="R127" s="38"/>
      <c r="S127" s="39">
        <f t="shared" si="74"/>
        <v>2.7198545072625238</v>
      </c>
      <c r="T127" s="39">
        <f t="shared" ca="1" si="60"/>
        <v>0.9199413541176531</v>
      </c>
      <c r="U127" s="39">
        <f t="shared" si="75"/>
        <v>7.6044637660776466</v>
      </c>
      <c r="V127" s="39">
        <f t="shared" ca="1" si="62"/>
        <v>0.9084759039041449</v>
      </c>
      <c r="W127" s="16">
        <f t="shared" si="76"/>
        <v>368.00000000000682</v>
      </c>
      <c r="X127" s="50">
        <v>0</v>
      </c>
      <c r="Y127" s="38"/>
      <c r="Z127" s="39">
        <f t="shared" si="77"/>
        <v>2.5658478186735256</v>
      </c>
      <c r="AA127" s="39">
        <f t="shared" ca="1" si="64"/>
        <v>0.28044242208720094</v>
      </c>
      <c r="AB127" s="39">
        <f t="shared" si="78"/>
        <v>7.0210032410311358</v>
      </c>
      <c r="AC127" s="15">
        <f t="shared" ca="1" si="66"/>
        <v>0.26980213413134346</v>
      </c>
      <c r="AD127" s="13"/>
    </row>
    <row r="128" spans="1:30">
      <c r="A128" s="36">
        <f t="shared" si="68"/>
        <v>2082</v>
      </c>
      <c r="B128" s="12"/>
      <c r="C128" s="12"/>
      <c r="D128" s="12"/>
      <c r="E128" s="12"/>
      <c r="F128" s="12"/>
      <c r="G128" s="12"/>
      <c r="H128" s="12"/>
      <c r="I128" s="16">
        <f t="shared" si="69"/>
        <v>683.81913247663658</v>
      </c>
      <c r="J128" s="39">
        <f t="shared" si="70"/>
        <v>6.5436783197169381</v>
      </c>
      <c r="K128" s="38"/>
      <c r="L128" s="39">
        <f t="shared" si="71"/>
        <v>2.8349412476930813</v>
      </c>
      <c r="M128" s="39">
        <f t="shared" ca="1" si="79"/>
        <v>1.397828699599251</v>
      </c>
      <c r="N128" s="39">
        <f t="shared" si="72"/>
        <v>8.058416112993811</v>
      </c>
      <c r="O128" s="39">
        <f t="shared" ca="1" si="58"/>
        <v>1.4053860533594924</v>
      </c>
      <c r="P128" s="16">
        <f t="shared" si="73"/>
        <v>526.5316742595877</v>
      </c>
      <c r="Q128" s="39">
        <v>1.9</v>
      </c>
      <c r="R128" s="38"/>
      <c r="S128" s="39">
        <f t="shared" si="74"/>
        <v>2.7214245019078196</v>
      </c>
      <c r="T128" s="39">
        <f t="shared" ca="1" si="60"/>
        <v>0.92646061576894179</v>
      </c>
      <c r="U128" s="39">
        <f t="shared" si="75"/>
        <v>7.6105577760660328</v>
      </c>
      <c r="V128" s="39">
        <f t="shared" ca="1" si="62"/>
        <v>0.91514659397697451</v>
      </c>
      <c r="W128" s="16">
        <f t="shared" si="76"/>
        <v>368.00000000000682</v>
      </c>
      <c r="X128" s="50">
        <v>0</v>
      </c>
      <c r="Y128" s="38"/>
      <c r="Z128" s="39">
        <f t="shared" si="77"/>
        <v>2.5658478186735256</v>
      </c>
      <c r="AA128" s="39">
        <f t="shared" ca="1" si="64"/>
        <v>0.28044242208720094</v>
      </c>
      <c r="AB128" s="39">
        <f t="shared" si="78"/>
        <v>7.0210032410311358</v>
      </c>
      <c r="AC128" s="15">
        <f t="shared" ca="1" si="66"/>
        <v>0.26980213413134346</v>
      </c>
      <c r="AD128" s="13"/>
    </row>
    <row r="129" spans="1:30">
      <c r="A129" s="36">
        <f t="shared" si="68"/>
        <v>2083</v>
      </c>
      <c r="B129" s="12"/>
      <c r="C129" s="12"/>
      <c r="D129" s="12"/>
      <c r="E129" s="12"/>
      <c r="F129" s="12"/>
      <c r="G129" s="12"/>
      <c r="H129" s="12"/>
      <c r="I129" s="16">
        <f t="shared" si="69"/>
        <v>690.46096597114922</v>
      </c>
      <c r="J129" s="39">
        <f t="shared" si="70"/>
        <v>6.6418334945126913</v>
      </c>
      <c r="K129" s="38"/>
      <c r="L129" s="39">
        <f t="shared" si="71"/>
        <v>2.8391391315134755</v>
      </c>
      <c r="M129" s="39">
        <f t="shared" ca="1" si="79"/>
        <v>1.4152600348518019</v>
      </c>
      <c r="N129" s="39">
        <f t="shared" si="72"/>
        <v>8.0752411530845567</v>
      </c>
      <c r="O129" s="39">
        <f t="shared" ca="1" si="58"/>
        <v>1.4238032578147184</v>
      </c>
      <c r="P129" s="16">
        <f t="shared" si="73"/>
        <v>528.43167425958768</v>
      </c>
      <c r="Q129" s="39">
        <v>1.9</v>
      </c>
      <c r="R129" s="38"/>
      <c r="S129" s="39">
        <f t="shared" si="74"/>
        <v>2.7229888413873842</v>
      </c>
      <c r="T129" s="39">
        <f t="shared" ca="1" si="60"/>
        <v>0.93295639485282567</v>
      </c>
      <c r="U129" s="39">
        <f t="shared" si="75"/>
        <v>7.6166326473506683</v>
      </c>
      <c r="V129" s="39">
        <f t="shared" ca="1" si="62"/>
        <v>0.92179633423820873</v>
      </c>
      <c r="W129" s="16">
        <f t="shared" si="76"/>
        <v>368.00000000000682</v>
      </c>
      <c r="X129" s="50">
        <v>0</v>
      </c>
      <c r="Y129" s="38"/>
      <c r="Z129" s="39">
        <f t="shared" si="77"/>
        <v>2.5658478186735256</v>
      </c>
      <c r="AA129" s="39">
        <f t="shared" ca="1" si="64"/>
        <v>0.28044242208720094</v>
      </c>
      <c r="AB129" s="39">
        <f t="shared" si="78"/>
        <v>7.0210032410311358</v>
      </c>
      <c r="AC129" s="15">
        <f t="shared" ca="1" si="66"/>
        <v>0.26980213413134346</v>
      </c>
      <c r="AD129" s="13"/>
    </row>
    <row r="130" spans="1:30">
      <c r="A130" s="36">
        <f t="shared" si="68"/>
        <v>2084</v>
      </c>
      <c r="B130" s="12"/>
      <c r="C130" s="12"/>
      <c r="D130" s="12"/>
      <c r="E130" s="12"/>
      <c r="F130" s="12"/>
      <c r="G130" s="12"/>
      <c r="H130" s="12"/>
      <c r="I130" s="16">
        <f t="shared" si="69"/>
        <v>697.20242696807964</v>
      </c>
      <c r="J130" s="39">
        <f t="shared" si="70"/>
        <v>6.7414609969303809</v>
      </c>
      <c r="K130" s="38"/>
      <c r="L130" s="39">
        <f t="shared" si="71"/>
        <v>2.8433588902236844</v>
      </c>
      <c r="M130" s="39">
        <f t="shared" ca="1" si="79"/>
        <v>1.4327822036181623</v>
      </c>
      <c r="N130" s="39">
        <f t="shared" si="72"/>
        <v>8.0921719712679998</v>
      </c>
      <c r="O130" s="39">
        <f t="shared" ca="1" si="58"/>
        <v>1.4423362502115828</v>
      </c>
      <c r="P130" s="16">
        <f t="shared" si="73"/>
        <v>530.33167425958766</v>
      </c>
      <c r="Q130" s="39">
        <v>1.9</v>
      </c>
      <c r="R130" s="38"/>
      <c r="S130" s="39">
        <f t="shared" si="74"/>
        <v>2.7245475662951781</v>
      </c>
      <c r="T130" s="39">
        <f t="shared" ca="1" si="60"/>
        <v>0.93942885993207748</v>
      </c>
      <c r="U130" s="39">
        <f t="shared" si="75"/>
        <v>7.6226885034121139</v>
      </c>
      <c r="V130" s="39">
        <f t="shared" ca="1" si="62"/>
        <v>0.92842525985345348</v>
      </c>
      <c r="W130" s="16">
        <f t="shared" si="76"/>
        <v>368.00000000000682</v>
      </c>
      <c r="X130" s="50">
        <v>0</v>
      </c>
      <c r="Y130" s="38"/>
      <c r="Z130" s="39">
        <f t="shared" si="77"/>
        <v>2.5658478186735256</v>
      </c>
      <c r="AA130" s="39">
        <f t="shared" ca="1" si="64"/>
        <v>0.28044242208720094</v>
      </c>
      <c r="AB130" s="39">
        <f t="shared" si="78"/>
        <v>7.0210032410311358</v>
      </c>
      <c r="AC130" s="15">
        <f t="shared" ca="1" si="66"/>
        <v>0.26980213413134346</v>
      </c>
      <c r="AD130" s="13"/>
    </row>
    <row r="131" spans="1:30">
      <c r="A131" s="36">
        <f t="shared" si="68"/>
        <v>2085</v>
      </c>
      <c r="B131" s="12"/>
      <c r="C131" s="12"/>
      <c r="D131" s="12"/>
      <c r="E131" s="12"/>
      <c r="F131" s="12"/>
      <c r="G131" s="12"/>
      <c r="H131" s="12"/>
      <c r="I131" s="16">
        <f t="shared" si="69"/>
        <v>704.04500987996403</v>
      </c>
      <c r="J131" s="39">
        <f t="shared" si="70"/>
        <v>6.8425829118843362</v>
      </c>
      <c r="K131" s="38"/>
      <c r="L131" s="39">
        <f t="shared" si="71"/>
        <v>2.847600424650131</v>
      </c>
      <c r="M131" s="39">
        <f t="shared" ca="1" si="79"/>
        <v>1.4503947940889685</v>
      </c>
      <c r="N131" s="39">
        <f t="shared" si="72"/>
        <v>8.1092083642806809</v>
      </c>
      <c r="O131" s="39">
        <f t="shared" ca="1" si="58"/>
        <v>1.4609848080516745</v>
      </c>
      <c r="P131" s="16">
        <f t="shared" si="73"/>
        <v>532.23167425958763</v>
      </c>
      <c r="Q131" s="39">
        <v>1.9</v>
      </c>
      <c r="R131" s="38"/>
      <c r="S131" s="39">
        <f t="shared" si="74"/>
        <v>2.7261007167896385</v>
      </c>
      <c r="T131" s="39">
        <f t="shared" ca="1" si="60"/>
        <v>0.94587817776099758</v>
      </c>
      <c r="U131" s="39">
        <f t="shared" si="75"/>
        <v>7.6287254665091027</v>
      </c>
      <c r="V131" s="39">
        <f t="shared" ca="1" si="62"/>
        <v>0.93503350465086421</v>
      </c>
      <c r="W131" s="16">
        <f t="shared" si="76"/>
        <v>368.00000000000682</v>
      </c>
      <c r="X131" s="50">
        <v>0</v>
      </c>
      <c r="Y131" s="38"/>
      <c r="Z131" s="39">
        <f t="shared" si="77"/>
        <v>2.5658478186735256</v>
      </c>
      <c r="AA131" s="39">
        <f t="shared" ca="1" si="64"/>
        <v>0.28044242208720094</v>
      </c>
      <c r="AB131" s="39">
        <f t="shared" si="78"/>
        <v>7.0210032410311358</v>
      </c>
      <c r="AC131" s="15">
        <f t="shared" ca="1" si="66"/>
        <v>0.26980213413134346</v>
      </c>
      <c r="AD131" s="13"/>
    </row>
    <row r="132" spans="1:30">
      <c r="A132" s="36">
        <f t="shared" si="68"/>
        <v>2086</v>
      </c>
      <c r="B132" s="12"/>
      <c r="C132" s="12"/>
      <c r="D132" s="12"/>
      <c r="E132" s="12"/>
      <c r="F132" s="12"/>
      <c r="G132" s="12"/>
      <c r="H132" s="12"/>
      <c r="I132" s="16">
        <f t="shared" si="69"/>
        <v>710.99023153552662</v>
      </c>
      <c r="J132" s="39">
        <f t="shared" si="70"/>
        <v>6.9452216555626007</v>
      </c>
      <c r="K132" s="38"/>
      <c r="L132" s="39">
        <f t="shared" si="71"/>
        <v>2.8518636338952219</v>
      </c>
      <c r="M132" s="39">
        <f t="shared" ref="M132:M163" ca="1" si="80">(L132-LogCO2_315)*1.25/LogDif630v315</f>
        <v>1.4680973872960323</v>
      </c>
      <c r="N132" s="39">
        <f t="shared" si="72"/>
        <v>8.1263501187433906</v>
      </c>
      <c r="O132" s="39">
        <f t="shared" ca="1" si="58"/>
        <v>1.4797486977635719</v>
      </c>
      <c r="P132" s="16">
        <f t="shared" si="73"/>
        <v>534.13167425958761</v>
      </c>
      <c r="Q132" s="39">
        <v>1.9</v>
      </c>
      <c r="R132" s="38"/>
      <c r="S132" s="39">
        <f t="shared" si="74"/>
        <v>2.7276483325998839</v>
      </c>
      <c r="T132" s="39">
        <f t="shared" ca="1" si="60"/>
        <v>0.95230451331118027</v>
      </c>
      <c r="U132" s="39">
        <f t="shared" si="75"/>
        <v>7.6347436576949361</v>
      </c>
      <c r="V132" s="39">
        <f t="shared" ca="1" si="62"/>
        <v>0.94162120113909409</v>
      </c>
      <c r="W132" s="16">
        <f t="shared" si="76"/>
        <v>368.00000000000682</v>
      </c>
      <c r="X132" s="50">
        <v>0</v>
      </c>
      <c r="Y132" s="38"/>
      <c r="Z132" s="39">
        <f t="shared" si="77"/>
        <v>2.5658478186735256</v>
      </c>
      <c r="AA132" s="39">
        <f t="shared" ca="1" si="64"/>
        <v>0.28044242208720094</v>
      </c>
      <c r="AB132" s="39">
        <f t="shared" si="78"/>
        <v>7.0210032410311358</v>
      </c>
      <c r="AC132" s="15">
        <f t="shared" ca="1" si="66"/>
        <v>0.26980213413134346</v>
      </c>
      <c r="AD132" s="13"/>
    </row>
    <row r="133" spans="1:30">
      <c r="A133" s="36">
        <f t="shared" si="68"/>
        <v>2087</v>
      </c>
      <c r="B133" s="12"/>
      <c r="C133" s="12"/>
      <c r="D133" s="12"/>
      <c r="E133" s="12"/>
      <c r="F133" s="12"/>
      <c r="G133" s="12"/>
      <c r="H133" s="12"/>
      <c r="I133" s="16">
        <f t="shared" si="69"/>
        <v>718.03963151592268</v>
      </c>
      <c r="J133" s="39">
        <f t="shared" si="70"/>
        <v>7.0493999803960392</v>
      </c>
      <c r="K133" s="38"/>
      <c r="L133" s="39">
        <f t="shared" si="71"/>
        <v>2.8561484153755496</v>
      </c>
      <c r="M133" s="39">
        <f t="shared" ca="1" si="80"/>
        <v>1.4858895572709747</v>
      </c>
      <c r="N133" s="39">
        <f t="shared" si="72"/>
        <v>8.1435970112409475</v>
      </c>
      <c r="O133" s="39">
        <f t="shared" ca="1" si="58"/>
        <v>1.4986276747901717</v>
      </c>
      <c r="P133" s="16">
        <f t="shared" si="73"/>
        <v>536.03167425958759</v>
      </c>
      <c r="Q133" s="39">
        <v>1.9</v>
      </c>
      <c r="R133" s="38"/>
      <c r="S133" s="39">
        <f t="shared" si="74"/>
        <v>2.7291904530318143</v>
      </c>
      <c r="T133" s="39">
        <f t="shared" ca="1" si="60"/>
        <v>0.95870802979684189</v>
      </c>
      <c r="U133" s="39">
        <f t="shared" si="75"/>
        <v>7.6407431968336086</v>
      </c>
      <c r="V133" s="39">
        <f t="shared" ca="1" si="62"/>
        <v>0.94818848052494453</v>
      </c>
      <c r="W133" s="16">
        <f t="shared" si="76"/>
        <v>368.00000000000682</v>
      </c>
      <c r="X133" s="50">
        <v>0</v>
      </c>
      <c r="Y133" s="38"/>
      <c r="Z133" s="39">
        <f t="shared" si="77"/>
        <v>2.5658478186735256</v>
      </c>
      <c r="AA133" s="39">
        <f t="shared" ca="1" si="64"/>
        <v>0.28044242208720094</v>
      </c>
      <c r="AB133" s="39">
        <f t="shared" si="78"/>
        <v>7.0210032410311358</v>
      </c>
      <c r="AC133" s="15">
        <f t="shared" ca="1" si="66"/>
        <v>0.26980213413134346</v>
      </c>
      <c r="AD133" s="13"/>
    </row>
    <row r="134" spans="1:30">
      <c r="A134" s="36">
        <f t="shared" si="68"/>
        <v>2088</v>
      </c>
      <c r="B134" s="12"/>
      <c r="C134" s="12"/>
      <c r="D134" s="12"/>
      <c r="E134" s="12"/>
      <c r="F134" s="12"/>
      <c r="G134" s="12"/>
      <c r="H134" s="12"/>
      <c r="I134" s="16">
        <f t="shared" si="69"/>
        <v>725.19477249602471</v>
      </c>
      <c r="J134" s="39">
        <f t="shared" si="70"/>
        <v>7.1551409801019794</v>
      </c>
      <c r="K134" s="38"/>
      <c r="L134" s="39">
        <f t="shared" si="71"/>
        <v>2.8604546648604359</v>
      </c>
      <c r="M134" s="39">
        <f t="shared" ca="1" si="80"/>
        <v>1.5037708712052718</v>
      </c>
      <c r="N134" s="39">
        <f t="shared" si="72"/>
        <v>8.1609488084055055</v>
      </c>
      <c r="O134" s="39">
        <f t="shared" ca="1" si="58"/>
        <v>1.5176214836798783</v>
      </c>
      <c r="P134" s="16">
        <f t="shared" si="73"/>
        <v>537.93167425958757</v>
      </c>
      <c r="Q134" s="39">
        <v>1.9</v>
      </c>
      <c r="R134" s="38"/>
      <c r="S134" s="39">
        <f t="shared" si="74"/>
        <v>2.7307271169740988</v>
      </c>
      <c r="T134" s="39">
        <f t="shared" ca="1" si="60"/>
        <v>0.96508888869968579</v>
      </c>
      <c r="U134" s="39">
        <f t="shared" si="75"/>
        <v>7.6467242026156512</v>
      </c>
      <c r="V134" s="39">
        <f t="shared" ca="1" si="62"/>
        <v>0.95473547273070791</v>
      </c>
      <c r="W134" s="16">
        <f t="shared" si="76"/>
        <v>368.00000000000682</v>
      </c>
      <c r="X134" s="50">
        <v>0</v>
      </c>
      <c r="Y134" s="38"/>
      <c r="Z134" s="39">
        <f t="shared" si="77"/>
        <v>2.5658478186735256</v>
      </c>
      <c r="AA134" s="39">
        <f t="shared" ca="1" si="64"/>
        <v>0.28044242208720094</v>
      </c>
      <c r="AB134" s="39">
        <f t="shared" si="78"/>
        <v>7.0210032410311358</v>
      </c>
      <c r="AC134" s="15">
        <f t="shared" ca="1" si="66"/>
        <v>0.26980213413134346</v>
      </c>
      <c r="AD134" s="13"/>
    </row>
    <row r="135" spans="1:30">
      <c r="A135" s="36">
        <f t="shared" si="68"/>
        <v>2089</v>
      </c>
      <c r="B135" s="12"/>
      <c r="C135" s="12"/>
      <c r="D135" s="12"/>
      <c r="E135" s="12"/>
      <c r="F135" s="12"/>
      <c r="G135" s="12"/>
      <c r="H135" s="12"/>
      <c r="I135" s="16">
        <f t="shared" si="69"/>
        <v>732.45724059082818</v>
      </c>
      <c r="J135" s="39">
        <f t="shared" si="70"/>
        <v>7.2624680948035083</v>
      </c>
      <c r="K135" s="38"/>
      <c r="L135" s="39">
        <f t="shared" si="71"/>
        <v>2.8647822765108062</v>
      </c>
      <c r="M135" s="39">
        <f t="shared" ca="1" si="80"/>
        <v>1.5217408896116806</v>
      </c>
      <c r="N135" s="39">
        <f t="shared" si="72"/>
        <v>8.1784052670033276</v>
      </c>
      <c r="O135" s="39">
        <f t="shared" ca="1" si="58"/>
        <v>1.5367298581815896</v>
      </c>
      <c r="P135" s="16">
        <f t="shared" si="73"/>
        <v>539.83167425958754</v>
      </c>
      <c r="Q135" s="39">
        <v>1.9</v>
      </c>
      <c r="R135" s="38"/>
      <c r="S135" s="39">
        <f t="shared" si="74"/>
        <v>2.7322583629040631</v>
      </c>
      <c r="T135" s="39">
        <f t="shared" ca="1" si="60"/>
        <v>0.97144724979334895</v>
      </c>
      <c r="U135" s="39">
        <f t="shared" si="75"/>
        <v>7.652686792573717</v>
      </c>
      <c r="V135" s="39">
        <f t="shared" ca="1" si="62"/>
        <v>0.96126230641122767</v>
      </c>
      <c r="W135" s="16">
        <f t="shared" si="76"/>
        <v>368.00000000000682</v>
      </c>
      <c r="X135" s="50">
        <v>0</v>
      </c>
      <c r="Y135" s="38"/>
      <c r="Z135" s="39">
        <f t="shared" si="77"/>
        <v>2.5658478186735256</v>
      </c>
      <c r="AA135" s="39">
        <f t="shared" ca="1" si="64"/>
        <v>0.28044242208720094</v>
      </c>
      <c r="AB135" s="39">
        <f t="shared" si="78"/>
        <v>7.0210032410311358</v>
      </c>
      <c r="AC135" s="15">
        <f t="shared" ca="1" si="66"/>
        <v>0.26980213413134346</v>
      </c>
      <c r="AD135" s="13"/>
    </row>
    <row r="136" spans="1:30">
      <c r="A136" s="36">
        <f t="shared" si="68"/>
        <v>2090</v>
      </c>
      <c r="B136" s="12"/>
      <c r="C136" s="12"/>
      <c r="D136" s="12"/>
      <c r="E136" s="12"/>
      <c r="F136" s="12"/>
      <c r="G136" s="12"/>
      <c r="H136" s="12"/>
      <c r="I136" s="16">
        <f t="shared" si="69"/>
        <v>739.82864570705374</v>
      </c>
      <c r="J136" s="39">
        <f t="shared" si="70"/>
        <v>7.3714051162255601</v>
      </c>
      <c r="K136" s="38"/>
      <c r="L136" s="39">
        <f t="shared" si="71"/>
        <v>2.8691311429183495</v>
      </c>
      <c r="M136" s="39">
        <f t="shared" ca="1" si="80"/>
        <v>1.5397991664868431</v>
      </c>
      <c r="N136" s="39">
        <f t="shared" si="72"/>
        <v>8.1959661340249941</v>
      </c>
      <c r="O136" s="39">
        <f t="shared" ca="1" si="58"/>
        <v>1.555952521343442</v>
      </c>
      <c r="P136" s="16">
        <f t="shared" si="73"/>
        <v>541.73167425958752</v>
      </c>
      <c r="Q136" s="39">
        <v>1.9</v>
      </c>
      <c r="R136" s="38"/>
      <c r="S136" s="39">
        <f t="shared" si="74"/>
        <v>2.7337842288934682</v>
      </c>
      <c r="T136" s="39">
        <f t="shared" ca="1" si="60"/>
        <v>0.97778327116739616</v>
      </c>
      <c r="U136" s="39">
        <f t="shared" si="75"/>
        <v>7.6586310830978963</v>
      </c>
      <c r="V136" s="39">
        <f t="shared" ca="1" si="62"/>
        <v>0.96776910897066337</v>
      </c>
      <c r="W136" s="16">
        <f t="shared" si="76"/>
        <v>368.00000000000682</v>
      </c>
      <c r="X136" s="50">
        <v>0</v>
      </c>
      <c r="Y136" s="38"/>
      <c r="Z136" s="39">
        <f t="shared" si="77"/>
        <v>2.5658478186735256</v>
      </c>
      <c r="AA136" s="39">
        <f t="shared" ca="1" si="64"/>
        <v>0.28044242208720094</v>
      </c>
      <c r="AB136" s="39">
        <f t="shared" si="78"/>
        <v>7.0210032410311358</v>
      </c>
      <c r="AC136" s="15">
        <f t="shared" ca="1" si="66"/>
        <v>0.26980213413134346</v>
      </c>
      <c r="AD136" s="13"/>
    </row>
    <row r="137" spans="1:30">
      <c r="A137" s="36">
        <f t="shared" si="68"/>
        <v>2091</v>
      </c>
      <c r="B137" s="12"/>
      <c r="C137" s="12"/>
      <c r="D137" s="12"/>
      <c r="E137" s="12"/>
      <c r="F137" s="12"/>
      <c r="G137" s="12"/>
      <c r="H137" s="12"/>
      <c r="I137" s="16">
        <f t="shared" si="69"/>
        <v>747.31062190002262</v>
      </c>
      <c r="J137" s="39">
        <f t="shared" si="70"/>
        <v>7.4819761929689426</v>
      </c>
      <c r="K137" s="38"/>
      <c r="L137" s="39">
        <f t="shared" si="71"/>
        <v>2.8735011551449463</v>
      </c>
      <c r="M137" s="39">
        <f t="shared" ca="1" si="80"/>
        <v>1.5579452494750097</v>
      </c>
      <c r="N137" s="39">
        <f t="shared" si="72"/>
        <v>8.2136311467789334</v>
      </c>
      <c r="O137" s="39">
        <f t="shared" ca="1" si="58"/>
        <v>1.5752891856151914</v>
      </c>
      <c r="P137" s="16">
        <f t="shared" si="73"/>
        <v>543.6316742595875</v>
      </c>
      <c r="Q137" s="39">
        <v>1.9</v>
      </c>
      <c r="R137" s="38"/>
      <c r="S137" s="39">
        <f t="shared" si="74"/>
        <v>2.7353047526141903</v>
      </c>
      <c r="T137" s="39">
        <f t="shared" ca="1" si="60"/>
        <v>0.98409710925090788</v>
      </c>
      <c r="U137" s="39">
        <f t="shared" si="75"/>
        <v>7.6645571894507807</v>
      </c>
      <c r="V137" s="39">
        <f t="shared" ca="1" si="62"/>
        <v>0.97425600657897971</v>
      </c>
      <c r="W137" s="16">
        <f t="shared" si="76"/>
        <v>368.00000000000682</v>
      </c>
      <c r="X137" s="50">
        <v>0</v>
      </c>
      <c r="Y137" s="38"/>
      <c r="Z137" s="39">
        <f t="shared" si="77"/>
        <v>2.5658478186735256</v>
      </c>
      <c r="AA137" s="39">
        <f t="shared" ca="1" si="64"/>
        <v>0.28044242208720094</v>
      </c>
      <c r="AB137" s="39">
        <f t="shared" si="78"/>
        <v>7.0210032410311358</v>
      </c>
      <c r="AC137" s="15">
        <f t="shared" ca="1" si="66"/>
        <v>0.26980213413134346</v>
      </c>
      <c r="AD137" s="13"/>
    </row>
    <row r="138" spans="1:30">
      <c r="A138" s="36">
        <f t="shared" si="68"/>
        <v>2092</v>
      </c>
      <c r="B138" s="12"/>
      <c r="C138" s="12"/>
      <c r="D138" s="12"/>
      <c r="E138" s="12"/>
      <c r="F138" s="12"/>
      <c r="G138" s="12"/>
      <c r="H138" s="12"/>
      <c r="I138" s="16">
        <f t="shared" si="69"/>
        <v>754.9048277358861</v>
      </c>
      <c r="J138" s="39">
        <f t="shared" si="70"/>
        <v>7.5942058358634759</v>
      </c>
      <c r="K138" s="38"/>
      <c r="L138" s="39">
        <f t="shared" si="71"/>
        <v>2.8778922027623319</v>
      </c>
      <c r="M138" s="39">
        <f t="shared" ca="1" si="80"/>
        <v>1.5761786800327366</v>
      </c>
      <c r="N138" s="39">
        <f t="shared" si="72"/>
        <v>8.2314000329882422</v>
      </c>
      <c r="O138" s="39">
        <f t="shared" ca="1" si="58"/>
        <v>1.5947395529541961</v>
      </c>
      <c r="P138" s="16">
        <f t="shared" si="73"/>
        <v>545.53167425958748</v>
      </c>
      <c r="Q138" s="39">
        <v>1.9</v>
      </c>
      <c r="R138" s="38"/>
      <c r="S138" s="39">
        <f t="shared" si="74"/>
        <v>2.7368199713438024</v>
      </c>
      <c r="T138" s="39">
        <f t="shared" ca="1" si="60"/>
        <v>0.9903889188356555</v>
      </c>
      <c r="U138" s="39">
        <f t="shared" si="75"/>
        <v>7.6704652257822739</v>
      </c>
      <c r="V138" s="39">
        <f t="shared" ca="1" si="62"/>
        <v>0.98072312418815921</v>
      </c>
      <c r="W138" s="16">
        <f t="shared" si="76"/>
        <v>368.00000000000682</v>
      </c>
      <c r="X138" s="50">
        <v>0</v>
      </c>
      <c r="Y138" s="38"/>
      <c r="Z138" s="39">
        <f t="shared" si="77"/>
        <v>2.5658478186735256</v>
      </c>
      <c r="AA138" s="39">
        <f t="shared" ca="1" si="64"/>
        <v>0.28044242208720094</v>
      </c>
      <c r="AB138" s="39">
        <f t="shared" si="78"/>
        <v>7.0210032410311358</v>
      </c>
      <c r="AC138" s="15">
        <f t="shared" ca="1" si="66"/>
        <v>0.26980213413134346</v>
      </c>
      <c r="AD138" s="13"/>
    </row>
    <row r="139" spans="1:30">
      <c r="A139" s="36">
        <f t="shared" si="68"/>
        <v>2093</v>
      </c>
      <c r="B139" s="12"/>
      <c r="C139" s="12"/>
      <c r="D139" s="12"/>
      <c r="E139" s="12"/>
      <c r="F139" s="12"/>
      <c r="G139" s="12"/>
      <c r="H139" s="12"/>
      <c r="I139" s="16">
        <f t="shared" si="69"/>
        <v>762.61294665928756</v>
      </c>
      <c r="J139" s="39">
        <f t="shared" si="70"/>
        <v>7.7081189234014271</v>
      </c>
      <c r="K139" s="38"/>
      <c r="L139" s="39">
        <f t="shared" si="71"/>
        <v>2.8823041738919661</v>
      </c>
      <c r="M139" s="39">
        <f t="shared" ca="1" si="80"/>
        <v>1.5944989935944414</v>
      </c>
      <c r="N139" s="39">
        <f t="shared" si="72"/>
        <v>8.2492725108907123</v>
      </c>
      <c r="O139" s="39">
        <f t="shared" ca="1" si="58"/>
        <v>1.6143033149349091</v>
      </c>
      <c r="P139" s="16">
        <f t="shared" si="73"/>
        <v>547.43167425958745</v>
      </c>
      <c r="Q139" s="39">
        <v>1.9</v>
      </c>
      <c r="R139" s="38"/>
      <c r="S139" s="39">
        <f t="shared" si="74"/>
        <v>2.7383299219710566</v>
      </c>
      <c r="T139" s="39">
        <f t="shared" ca="1" si="60"/>
        <v>0.99665885309886626</v>
      </c>
      <c r="U139" s="39">
        <f t="shared" si="75"/>
        <v>7.6763553051441571</v>
      </c>
      <c r="V139" s="39">
        <f t="shared" ca="1" si="62"/>
        <v>0.98717058554814596</v>
      </c>
      <c r="W139" s="16">
        <f t="shared" si="76"/>
        <v>368.00000000000682</v>
      </c>
      <c r="X139" s="50">
        <v>0</v>
      </c>
      <c r="Y139" s="38"/>
      <c r="Z139" s="39">
        <f t="shared" si="77"/>
        <v>2.5658478186735256</v>
      </c>
      <c r="AA139" s="39">
        <f t="shared" ca="1" si="64"/>
        <v>0.28044242208720094</v>
      </c>
      <c r="AB139" s="39">
        <f t="shared" si="78"/>
        <v>7.0210032410311358</v>
      </c>
      <c r="AC139" s="15">
        <f t="shared" ca="1" si="66"/>
        <v>0.26980213413134346</v>
      </c>
      <c r="AD139" s="13"/>
    </row>
    <row r="140" spans="1:30">
      <c r="A140" s="36">
        <f t="shared" si="68"/>
        <v>2094</v>
      </c>
      <c r="B140" s="12"/>
      <c r="C140" s="12"/>
      <c r="D140" s="12"/>
      <c r="E140" s="12"/>
      <c r="F140" s="12"/>
      <c r="G140" s="12"/>
      <c r="H140" s="12"/>
      <c r="I140" s="16">
        <f t="shared" si="69"/>
        <v>770.43668736654001</v>
      </c>
      <c r="J140" s="39">
        <f t="shared" si="70"/>
        <v>7.8237407072524476</v>
      </c>
      <c r="K140" s="38"/>
      <c r="L140" s="39">
        <f t="shared" si="71"/>
        <v>2.8867369552450852</v>
      </c>
      <c r="M140" s="39">
        <f t="shared" ca="1" si="80"/>
        <v>1.6129057197387151</v>
      </c>
      <c r="N140" s="39">
        <f t="shared" si="72"/>
        <v>8.2672482893419925</v>
      </c>
      <c r="O140" s="39">
        <f t="shared" ca="1" si="58"/>
        <v>1.6339801528618014</v>
      </c>
      <c r="P140" s="16">
        <f t="shared" si="73"/>
        <v>549.33167425958743</v>
      </c>
      <c r="Q140" s="39">
        <v>1.9</v>
      </c>
      <c r="R140" s="38"/>
      <c r="S140" s="39">
        <f t="shared" si="74"/>
        <v>2.7398346410012748</v>
      </c>
      <c r="T140" s="39">
        <f t="shared" ca="1" si="60"/>
        <v>1.0029070636256081</v>
      </c>
      <c r="U140" s="39">
        <f t="shared" si="75"/>
        <v>7.6822275395044111</v>
      </c>
      <c r="V140" s="39">
        <f t="shared" ca="1" si="62"/>
        <v>0.99359851322252257</v>
      </c>
      <c r="W140" s="16">
        <f t="shared" si="76"/>
        <v>368.00000000000682</v>
      </c>
      <c r="X140" s="50">
        <v>0</v>
      </c>
      <c r="Y140" s="38"/>
      <c r="Z140" s="39">
        <f t="shared" si="77"/>
        <v>2.5658478186735256</v>
      </c>
      <c r="AA140" s="39">
        <f t="shared" ca="1" si="64"/>
        <v>0.28044242208720094</v>
      </c>
      <c r="AB140" s="39">
        <f t="shared" si="78"/>
        <v>7.0210032410311358</v>
      </c>
      <c r="AC140" s="15">
        <f t="shared" ca="1" si="66"/>
        <v>0.26980213413134346</v>
      </c>
      <c r="AD140" s="13"/>
    </row>
    <row r="141" spans="1:30">
      <c r="A141" s="36">
        <f t="shared" si="68"/>
        <v>2095</v>
      </c>
      <c r="B141" s="12"/>
      <c r="C141" s="12"/>
      <c r="D141" s="12"/>
      <c r="E141" s="12"/>
      <c r="F141" s="12"/>
      <c r="G141" s="12"/>
      <c r="H141" s="12"/>
      <c r="I141" s="16">
        <f t="shared" si="69"/>
        <v>778.37778418440121</v>
      </c>
      <c r="J141" s="39">
        <f t="shared" si="70"/>
        <v>7.9410968178612338</v>
      </c>
      <c r="K141" s="38"/>
      <c r="L141" s="39">
        <f t="shared" si="71"/>
        <v>2.8911904321629036</v>
      </c>
      <c r="M141" s="39">
        <f t="shared" ca="1" si="80"/>
        <v>1.6313983823552567</v>
      </c>
      <c r="N141" s="39">
        <f t="shared" si="72"/>
        <v>8.2853270679218092</v>
      </c>
      <c r="O141" s="39">
        <f t="shared" ca="1" si="58"/>
        <v>1.6537697378856364</v>
      </c>
      <c r="P141" s="16">
        <f t="shared" si="73"/>
        <v>551.23167425958741</v>
      </c>
      <c r="Q141" s="39">
        <v>1.9</v>
      </c>
      <c r="R141" s="38"/>
      <c r="S141" s="39">
        <f t="shared" si="74"/>
        <v>2.7413341645616427</v>
      </c>
      <c r="T141" s="39">
        <f t="shared" ca="1" si="60"/>
        <v>1.0091337004307726</v>
      </c>
      <c r="U141" s="39">
        <f t="shared" si="75"/>
        <v>7.688082039761305</v>
      </c>
      <c r="V141" s="39">
        <f t="shared" ca="1" si="62"/>
        <v>1.0000070286039329</v>
      </c>
      <c r="W141" s="16">
        <f t="shared" si="76"/>
        <v>368.00000000000682</v>
      </c>
      <c r="X141" s="50">
        <v>0</v>
      </c>
      <c r="Y141" s="38"/>
      <c r="Z141" s="39">
        <f t="shared" si="77"/>
        <v>2.5658478186735256</v>
      </c>
      <c r="AA141" s="39">
        <f t="shared" ca="1" si="64"/>
        <v>0.28044242208720094</v>
      </c>
      <c r="AB141" s="39">
        <f t="shared" si="78"/>
        <v>7.0210032410311358</v>
      </c>
      <c r="AC141" s="15">
        <f t="shared" ca="1" si="66"/>
        <v>0.26980213413134346</v>
      </c>
      <c r="AD141" s="13"/>
    </row>
    <row r="142" spans="1:30">
      <c r="A142" s="36">
        <f t="shared" si="68"/>
        <v>2096</v>
      </c>
      <c r="B142" s="12"/>
      <c r="C142" s="12"/>
      <c r="D142" s="12"/>
      <c r="E142" s="12"/>
      <c r="F142" s="12"/>
      <c r="G142" s="12"/>
      <c r="H142" s="12"/>
      <c r="I142" s="16">
        <f t="shared" si="69"/>
        <v>786.43799745453032</v>
      </c>
      <c r="J142" s="39">
        <f t="shared" si="70"/>
        <v>8.060213270129152</v>
      </c>
      <c r="K142" s="38"/>
      <c r="L142" s="39">
        <f t="shared" si="71"/>
        <v>2.8956644886569456</v>
      </c>
      <c r="M142" s="39">
        <f t="shared" ca="1" si="80"/>
        <v>1.6499764998123458</v>
      </c>
      <c r="N142" s="39">
        <f t="shared" si="72"/>
        <v>8.3035085370431787</v>
      </c>
      <c r="O142" s="39">
        <f t="shared" ca="1" si="58"/>
        <v>1.6736717311230147</v>
      </c>
      <c r="P142" s="16">
        <f t="shared" si="73"/>
        <v>553.13167425958738</v>
      </c>
      <c r="Q142" s="39">
        <v>1.9</v>
      </c>
      <c r="R142" s="38"/>
      <c r="S142" s="39">
        <f t="shared" si="74"/>
        <v>2.7428285284064149</v>
      </c>
      <c r="T142" s="39">
        <f t="shared" ca="1" si="60"/>
        <v>1.0153389119806884</v>
      </c>
      <c r="U142" s="39">
        <f t="shared" si="75"/>
        <v>7.6939189157572496</v>
      </c>
      <c r="V142" s="39">
        <f t="shared" ca="1" si="62"/>
        <v>1.0063962519292455</v>
      </c>
      <c r="W142" s="16">
        <f t="shared" si="76"/>
        <v>368.00000000000682</v>
      </c>
      <c r="X142" s="50">
        <v>0</v>
      </c>
      <c r="Y142" s="38"/>
      <c r="Z142" s="39">
        <f t="shared" si="77"/>
        <v>2.5658478186735256</v>
      </c>
      <c r="AA142" s="39">
        <f t="shared" ca="1" si="64"/>
        <v>0.28044242208720094</v>
      </c>
      <c r="AB142" s="39">
        <f t="shared" si="78"/>
        <v>7.0210032410311358</v>
      </c>
      <c r="AC142" s="15">
        <f t="shared" ca="1" si="66"/>
        <v>0.26980213413134346</v>
      </c>
      <c r="AD142" s="13"/>
    </row>
    <row r="143" spans="1:30">
      <c r="A143" s="36">
        <f t="shared" si="68"/>
        <v>2097</v>
      </c>
      <c r="B143" s="12"/>
      <c r="C143" s="12"/>
      <c r="D143" s="12"/>
      <c r="E143" s="12"/>
      <c r="F143" s="12"/>
      <c r="G143" s="12"/>
      <c r="H143" s="12"/>
      <c r="I143" s="16">
        <f t="shared" si="69"/>
        <v>794.61911392371144</v>
      </c>
      <c r="J143" s="39">
        <f t="shared" si="70"/>
        <v>8.181116469181088</v>
      </c>
      <c r="K143" s="38"/>
      <c r="L143" s="39">
        <f t="shared" si="71"/>
        <v>2.9001590074494685</v>
      </c>
      <c r="M143" s="39">
        <f t="shared" ca="1" si="80"/>
        <v>1.6686395851246973</v>
      </c>
      <c r="N143" s="39">
        <f t="shared" si="72"/>
        <v>8.3217923780645258</v>
      </c>
      <c r="O143" s="39">
        <f t="shared" ca="1" si="58"/>
        <v>1.6936857837791039</v>
      </c>
      <c r="P143" s="16">
        <f t="shared" si="73"/>
        <v>555.03167425958736</v>
      </c>
      <c r="Q143" s="39">
        <v>1.9</v>
      </c>
      <c r="R143" s="38"/>
      <c r="S143" s="39">
        <f t="shared" si="74"/>
        <v>2.7443177679220292</v>
      </c>
      <c r="T143" s="39">
        <f t="shared" ca="1" si="60"/>
        <v>1.0215228452143579</v>
      </c>
      <c r="U143" s="39">
        <f t="shared" si="75"/>
        <v>7.6997382762924298</v>
      </c>
      <c r="V143" s="39">
        <f t="shared" ca="1" si="62"/>
        <v>1.0127663022944768</v>
      </c>
      <c r="W143" s="16">
        <f t="shared" si="76"/>
        <v>368.00000000000682</v>
      </c>
      <c r="X143" s="50">
        <v>0</v>
      </c>
      <c r="Y143" s="38"/>
      <c r="Z143" s="39">
        <f t="shared" si="77"/>
        <v>2.5658478186735256</v>
      </c>
      <c r="AA143" s="39">
        <f t="shared" ca="1" si="64"/>
        <v>0.28044242208720094</v>
      </c>
      <c r="AB143" s="39">
        <f t="shared" si="78"/>
        <v>7.0210032410311358</v>
      </c>
      <c r="AC143" s="15">
        <f t="shared" ca="1" si="66"/>
        <v>0.26980213413134346</v>
      </c>
      <c r="AD143" s="13"/>
    </row>
    <row r="144" spans="1:30">
      <c r="A144" s="36">
        <f t="shared" si="68"/>
        <v>2098</v>
      </c>
      <c r="B144" s="12"/>
      <c r="C144" s="12"/>
      <c r="D144" s="12"/>
      <c r="E144" s="12"/>
      <c r="F144" s="12"/>
      <c r="G144" s="12"/>
      <c r="H144" s="12"/>
      <c r="I144" s="16">
        <f t="shared" si="69"/>
        <v>802.92294713993022</v>
      </c>
      <c r="J144" s="39">
        <f t="shared" si="70"/>
        <v>8.3038332162188038</v>
      </c>
      <c r="K144" s="38"/>
      <c r="L144" s="39">
        <f t="shared" si="71"/>
        <v>2.9046738700139638</v>
      </c>
      <c r="M144" s="39">
        <f t="shared" ca="1" si="80"/>
        <v>1.6873871461216374</v>
      </c>
      <c r="N144" s="39">
        <f t="shared" si="72"/>
        <v>8.3401782634046224</v>
      </c>
      <c r="O144" s="39">
        <f t="shared" ca="1" si="58"/>
        <v>1.7138115372734537</v>
      </c>
      <c r="P144" s="16">
        <f t="shared" si="73"/>
        <v>556.93167425958734</v>
      </c>
      <c r="Q144" s="39">
        <v>1.9</v>
      </c>
      <c r="R144" s="38"/>
      <c r="S144" s="39">
        <f t="shared" si="74"/>
        <v>2.7458019181321363</v>
      </c>
      <c r="T144" s="39">
        <f t="shared" ca="1" si="60"/>
        <v>1.0276856455643424</v>
      </c>
      <c r="U144" s="39">
        <f t="shared" si="75"/>
        <v>7.7055402291382027</v>
      </c>
      <c r="V144" s="39">
        <f t="shared" ca="1" si="62"/>
        <v>1.0191172976694569</v>
      </c>
      <c r="W144" s="16">
        <f t="shared" si="76"/>
        <v>368.00000000000682</v>
      </c>
      <c r="X144" s="50">
        <v>0</v>
      </c>
      <c r="Y144" s="38"/>
      <c r="Z144" s="39">
        <f t="shared" si="77"/>
        <v>2.5658478186735256</v>
      </c>
      <c r="AA144" s="39">
        <f t="shared" ca="1" si="64"/>
        <v>0.28044242208720094</v>
      </c>
      <c r="AB144" s="39">
        <f t="shared" si="78"/>
        <v>7.0210032410311358</v>
      </c>
      <c r="AC144" s="15">
        <f t="shared" ca="1" si="66"/>
        <v>0.26980213413134346</v>
      </c>
      <c r="AD144" s="13"/>
    </row>
    <row r="145" spans="1:30">
      <c r="A145" s="36">
        <f t="shared" si="68"/>
        <v>2099</v>
      </c>
      <c r="B145" s="12"/>
      <c r="C145" s="12"/>
      <c r="D145" s="12"/>
      <c r="E145" s="12"/>
      <c r="F145" s="12"/>
      <c r="G145" s="12"/>
      <c r="H145" s="12"/>
      <c r="I145" s="16">
        <f t="shared" si="69"/>
        <v>811.35133785439234</v>
      </c>
      <c r="J145" s="39">
        <f t="shared" si="70"/>
        <v>8.4283907144620844</v>
      </c>
      <c r="K145" s="38"/>
      <c r="L145" s="39">
        <f t="shared" si="71"/>
        <v>2.9092089566156987</v>
      </c>
      <c r="M145" s="39">
        <f t="shared" ca="1" si="80"/>
        <v>1.7062186856154502</v>
      </c>
      <c r="N145" s="39">
        <f t="shared" si="72"/>
        <v>8.3586658566602896</v>
      </c>
      <c r="O145" s="39">
        <f t="shared" ca="1" si="58"/>
        <v>1.7340486233688361</v>
      </c>
      <c r="P145" s="16">
        <f t="shared" si="73"/>
        <v>558.83167425958732</v>
      </c>
      <c r="Q145" s="39">
        <v>1.9</v>
      </c>
      <c r="R145" s="38"/>
      <c r="S145" s="39">
        <f t="shared" si="74"/>
        <v>2.7472810137025414</v>
      </c>
      <c r="T145" s="39">
        <f t="shared" ca="1" si="60"/>
        <v>1.033827456977283</v>
      </c>
      <c r="U145" s="39">
        <f t="shared" si="75"/>
        <v>7.7113248810502952</v>
      </c>
      <c r="V145" s="39">
        <f t="shared" ca="1" si="62"/>
        <v>1.0254493549122756</v>
      </c>
      <c r="W145" s="16">
        <f t="shared" si="76"/>
        <v>368.00000000000682</v>
      </c>
      <c r="X145" s="50">
        <v>0</v>
      </c>
      <c r="Y145" s="38"/>
      <c r="Z145" s="39">
        <f t="shared" si="77"/>
        <v>2.5658478186735256</v>
      </c>
      <c r="AA145" s="39">
        <f t="shared" ca="1" si="64"/>
        <v>0.28044242208720094</v>
      </c>
      <c r="AB145" s="39">
        <f t="shared" si="78"/>
        <v>7.0210032410311358</v>
      </c>
      <c r="AC145" s="15">
        <f t="shared" ca="1" si="66"/>
        <v>0.26980213413134346</v>
      </c>
      <c r="AD145" s="13"/>
    </row>
    <row r="146" spans="1:30">
      <c r="A146" s="36">
        <f t="shared" si="68"/>
        <v>2100</v>
      </c>
      <c r="B146" s="12"/>
      <c r="C146" s="12"/>
      <c r="D146" s="12"/>
      <c r="E146" s="12"/>
      <c r="F146" s="12"/>
      <c r="G146" s="12"/>
      <c r="H146" s="12"/>
      <c r="I146" s="16">
        <f t="shared" si="69"/>
        <v>819.9061544295713</v>
      </c>
      <c r="J146" s="39">
        <f t="shared" si="70"/>
        <v>8.5548165751790144</v>
      </c>
      <c r="K146" s="38"/>
      <c r="L146" s="39">
        <f t="shared" si="71"/>
        <v>2.9137641463522801</v>
      </c>
      <c r="M146" s="39">
        <f t="shared" ca="1" si="80"/>
        <v>1.7251337015698158</v>
      </c>
      <c r="N146" s="39">
        <f t="shared" si="72"/>
        <v>8.377254812726747</v>
      </c>
      <c r="O146" s="39">
        <f t="shared" ca="1" si="58"/>
        <v>1.7543966643029829</v>
      </c>
      <c r="P146" s="16">
        <f t="shared" si="73"/>
        <v>560.73167425958729</v>
      </c>
      <c r="Q146" s="39">
        <v>1.9</v>
      </c>
      <c r="R146" s="38"/>
      <c r="S146" s="39">
        <f t="shared" si="74"/>
        <v>2.7487550889460617</v>
      </c>
      <c r="T146" s="39">
        <f t="shared" ca="1" si="60"/>
        <v>1.0399484219340678</v>
      </c>
      <c r="U146" s="39">
        <f t="shared" si="75"/>
        <v>7.717092337781768</v>
      </c>
      <c r="V146" s="39">
        <f t="shared" ca="1" si="62"/>
        <v>1.0317625897834737</v>
      </c>
      <c r="W146" s="16">
        <f t="shared" si="76"/>
        <v>368.00000000000682</v>
      </c>
      <c r="X146" s="50">
        <v>0</v>
      </c>
      <c r="Y146" s="38"/>
      <c r="Z146" s="39">
        <f t="shared" si="77"/>
        <v>2.5658478186735256</v>
      </c>
      <c r="AA146" s="39">
        <f t="shared" ca="1" si="64"/>
        <v>0.28044242208720094</v>
      </c>
      <c r="AB146" s="39">
        <f t="shared" si="78"/>
        <v>7.0210032410311358</v>
      </c>
      <c r="AC146" s="15">
        <f t="shared" ca="1" si="66"/>
        <v>0.26980213413134346</v>
      </c>
      <c r="AD146" s="13"/>
    </row>
    <row r="147" spans="1:30">
      <c r="I147" s="29">
        <v>630</v>
      </c>
      <c r="J147" s="30"/>
      <c r="K147" s="30"/>
      <c r="L147" s="31">
        <f>LOG10(I147)</f>
        <v>2.7993405494535817</v>
      </c>
      <c r="M147" s="39">
        <f t="shared" ca="1" si="80"/>
        <v>1.25</v>
      </c>
      <c r="N147" s="31">
        <f>LN(1 + (1.2 * I147) + (0.005 * (I147^2)) + (0.0000014 * (I147^2)))</f>
        <v>7.9164631589680239</v>
      </c>
      <c r="O147" s="32">
        <f t="shared" ca="1" si="58"/>
        <v>1.25</v>
      </c>
    </row>
    <row r="148" spans="1:30">
      <c r="I148" s="60" t="s">
        <v>18</v>
      </c>
      <c r="J148" s="61"/>
      <c r="K148" s="61"/>
      <c r="L148" s="33">
        <f ca="1">LogCO2_630-LogCO2_315</f>
        <v>0.30102999566398125</v>
      </c>
      <c r="M148" s="33"/>
      <c r="N148" s="34">
        <f ca="1">H88f_CO2_630-H88f_CO2_315</f>
        <v>1.1419377009448581</v>
      </c>
      <c r="O148" s="35"/>
    </row>
    <row r="149" spans="1:30">
      <c r="A149" s="62" t="s">
        <v>19</v>
      </c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</row>
    <row r="150" spans="1:30">
      <c r="A150" s="63" t="s">
        <v>20</v>
      </c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</row>
    <row r="151" spans="1:30">
      <c r="A151" s="59" t="s">
        <v>21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</row>
    <row r="152" spans="1:30">
      <c r="A152" s="58" t="s">
        <v>22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</row>
    <row r="153" spans="1:30">
      <c r="A153" s="59" t="s">
        <v>23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</row>
    <row r="154" spans="1:30">
      <c r="A154" s="58" t="s">
        <v>24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</sheetData>
  <mergeCells count="12">
    <mergeCell ref="B1:H1"/>
    <mergeCell ref="I1:AC1"/>
    <mergeCell ref="I2:O2"/>
    <mergeCell ref="P2:V2"/>
    <mergeCell ref="W2:AC2"/>
    <mergeCell ref="A152:Y152"/>
    <mergeCell ref="A153:Y153"/>
    <mergeCell ref="A154:Y154"/>
    <mergeCell ref="I148:K148"/>
    <mergeCell ref="A149:Y149"/>
    <mergeCell ref="A150:Y150"/>
    <mergeCell ref="A151:Y151"/>
  </mergeCells>
  <phoneticPr fontId="5" type="noConversion"/>
  <hyperlinks>
    <hyperlink ref="A151" r:id="rId1"/>
    <hyperlink ref="A153" r:id="rId2"/>
  </hyperlinks>
  <pageMargins left="0.75" right="0.75" top="1" bottom="1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co2</vt:lpstr>
      <vt:lpstr>H88d_CO2_630</vt:lpstr>
      <vt:lpstr>H88f_CO2_315</vt:lpstr>
      <vt:lpstr>H88f_CO2_630</vt:lpstr>
      <vt:lpstr>H88fDif630v315</vt:lpstr>
      <vt:lpstr>LogCO2_315</vt:lpstr>
      <vt:lpstr>LogCO2_630</vt:lpstr>
      <vt:lpstr>LogDif630v315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Hansen et al (1988) didn't release their data; this is my attempt to reconstruct the CO2 levels assumed in their three emission scenarios, from clues in the paper</dc:title>
  <dc:creator/>
  <cp:lastModifiedBy>Dave</cp:lastModifiedBy>
  <dcterms:created xsi:type="dcterms:W3CDTF">2018-01-05T03:55:32Z</dcterms:created>
  <dcterms:modified xsi:type="dcterms:W3CDTF">2021-02-13T01:12:59Z</dcterms:modified>
</cp:coreProperties>
</file>